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Цены" sheetId="1" r:id="rId1"/>
    <sheet name="10куб_м_" sheetId="2" r:id="rId2"/>
    <sheet name="20куб_м_" sheetId="3" r:id="rId3"/>
    <sheet name="40куб_м_" sheetId="4" r:id="rId4"/>
    <sheet name="50куб_м_ авт_доз_" sheetId="5" r:id="rId5"/>
    <sheet name="150куб_м_ авт_" sheetId="6" r:id="rId6"/>
    <sheet name="тротуарная плитка ВИПР1_2м" sheetId="7" r:id="rId7"/>
  </sheets>
  <definedNames/>
  <calcPr fullCalcOnLoad="1"/>
</workbook>
</file>

<file path=xl/sharedStrings.xml><?xml version="1.0" encoding="utf-8"?>
<sst xmlns="http://schemas.openxmlformats.org/spreadsheetml/2006/main" count="429" uniqueCount="111">
  <si>
    <t>www.ibeton.ru</t>
  </si>
  <si>
    <t>ibeton@mail.ru</t>
  </si>
  <si>
    <t xml:space="preserve">             </t>
  </si>
  <si>
    <t>Бизнес-планы на создание производств пенобетона</t>
  </si>
  <si>
    <t>с производительностью от 10 до 150 куб.м. блоков в сутки</t>
  </si>
  <si>
    <t xml:space="preserve"> </t>
  </si>
  <si>
    <t>На данном листе указываются цены и постоянные расходы, одинаковые для производств любого объема:</t>
  </si>
  <si>
    <t>Наименование</t>
  </si>
  <si>
    <t>Стоимость</t>
  </si>
  <si>
    <t>Стоимость цемента М500Д0 за 1 тонну, с доставкой</t>
  </si>
  <si>
    <t>Стоимость 1 тонны песка с доставкой</t>
  </si>
  <si>
    <t>Зарплата 1 работника в месяц</t>
  </si>
  <si>
    <t>Зарплата мастера смены в месяц</t>
  </si>
  <si>
    <t>Зарплата бухгалтера в месяц</t>
  </si>
  <si>
    <t>Стоимость электроэнергии, за 1КВт</t>
  </si>
  <si>
    <t>Налоги, ориентировочно 6% от оборота.</t>
  </si>
  <si>
    <r>
      <t>Рыночная (отпускная) цена, руб/м</t>
    </r>
    <r>
      <rPr>
        <vertAlign val="superscript"/>
        <sz val="10"/>
        <rFont val="Arial Cyr"/>
        <family val="2"/>
      </rPr>
      <t>3</t>
    </r>
  </si>
  <si>
    <t>www.iBeton.ru</t>
  </si>
  <si>
    <t>Бизнес-план на производство пенобетона 10куб.м. в день</t>
  </si>
  <si>
    <t>на базе установки Санни-014</t>
  </si>
  <si>
    <t>Цены на цемент, зарплаты, 
продажная цена пенобетона и т.п. вводятся на вкладке "Цены"</t>
  </si>
  <si>
    <t>Параметры производства:</t>
  </si>
  <si>
    <t>Параметр</t>
  </si>
  <si>
    <t>Кол-во</t>
  </si>
  <si>
    <t>Производительность, м3/сутки</t>
  </si>
  <si>
    <t>Количество рабочих дней в месяц</t>
  </si>
  <si>
    <t>Количество рабочих</t>
  </si>
  <si>
    <t>Количество мастеров</t>
  </si>
  <si>
    <t>Количество бухгалтеров</t>
  </si>
  <si>
    <t>Расход электричества в день, КВт</t>
  </si>
  <si>
    <t>Платежи за здание, в месяц</t>
  </si>
  <si>
    <t>Стоимость отопления за месяц (т.к. отопление нужно 7 месяцев в году, то берем не полную сумму, а 7\12 от суммы за год)</t>
  </si>
  <si>
    <t>Прочие коммунальные платежи, мес (уборка мусора, оплата воды и т.п.)</t>
  </si>
  <si>
    <t>Прочие расходы, мес</t>
  </si>
  <si>
    <t>Капитальные вложения:</t>
  </si>
  <si>
    <t>Название вложения</t>
  </si>
  <si>
    <t>Цена</t>
  </si>
  <si>
    <t>Сумма</t>
  </si>
  <si>
    <t>Установка Санни-014</t>
  </si>
  <si>
    <t>Компрессор К-11</t>
  </si>
  <si>
    <t>Высокоточная, универсальная форма 500х300х200, 1куб.м.</t>
  </si>
  <si>
    <t>Вибросито</t>
  </si>
  <si>
    <t>погрузчик 2 тонны</t>
  </si>
  <si>
    <t>Итого:</t>
  </si>
  <si>
    <t>Материалы необходимые для производства 1 куб.м. пенобетона, плотность 600 кг/куб.м.</t>
  </si>
  <si>
    <t>Кол-во на 1куб.м.</t>
  </si>
  <si>
    <t>Цемент М500Д0, кг.</t>
  </si>
  <si>
    <t>Песок, кг.</t>
  </si>
  <si>
    <t>Пенообразователь Ареком-4, литров</t>
  </si>
  <si>
    <t>Смазка форм Компил, литр</t>
  </si>
  <si>
    <t>Итого себестоимость пенобетона по материалам:</t>
  </si>
  <si>
    <t>Расходы на производство пенобетона в месяц</t>
  </si>
  <si>
    <t>Статья расхода</t>
  </si>
  <si>
    <t>Итого, руб</t>
  </si>
  <si>
    <t>Материалы для производства за месяц</t>
  </si>
  <si>
    <t>Зарплата работников</t>
  </si>
  <si>
    <t>Зарплата мастеров</t>
  </si>
  <si>
    <t>Зарплата бухгалтеров</t>
  </si>
  <si>
    <t>Налоги (6% с оборота)</t>
  </si>
  <si>
    <t>Аренда</t>
  </si>
  <si>
    <t>Отопление</t>
  </si>
  <si>
    <t>Электричество</t>
  </si>
  <si>
    <t xml:space="preserve">Итого полная себестоимость 1куб.м. пенобетона: </t>
  </si>
  <si>
    <t>Расчет окупаемости:</t>
  </si>
  <si>
    <t>Статья</t>
  </si>
  <si>
    <t>Затраты на открытие производства</t>
  </si>
  <si>
    <t>Выручка от продажи пенобетона в месяц</t>
  </si>
  <si>
    <t>Ежемесячные расходы</t>
  </si>
  <si>
    <t>Чистая прибыль в месяц без затрат на открытие</t>
  </si>
  <si>
    <t>Срок окупаемости, месяцев</t>
  </si>
  <si>
    <t xml:space="preserve">Итак мы получили, что производство пенобетона окупается </t>
  </si>
  <si>
    <t>месяцев</t>
  </si>
  <si>
    <t>Бизнес-план на производство пенобетона 20куб.м. в день</t>
  </si>
  <si>
    <t>на базе установки Фомм-Проф 500</t>
  </si>
  <si>
    <t>Установка Фомм-Проф 500</t>
  </si>
  <si>
    <t>Компрессор К-2</t>
  </si>
  <si>
    <t>Пенообразователь Laston, литров</t>
  </si>
  <si>
    <t>Бизнес-план на производство пенобетона 40куб.м. в день</t>
  </si>
  <si>
    <t>на базе установки Фомм-Проф 1000</t>
  </si>
  <si>
    <t>Установка Фомм-Проф 1000</t>
  </si>
  <si>
    <t>Бизнес-план на производство пенобетона 50куб.м. в день</t>
  </si>
  <si>
    <t>на базе установки Фомм-Пуск</t>
  </si>
  <si>
    <t>Комплект оборудования Фомм-Пуск (полное описание состава оборудования прилагается)</t>
  </si>
  <si>
    <t>Общестроительные работы, дополнительное оборудование</t>
  </si>
  <si>
    <t>Погрузчик 2 тонны</t>
  </si>
  <si>
    <t>Бизнес-план на производство пенобетона 150куб.м. в день</t>
  </si>
  <si>
    <t>на базе завода Проф (с линией резки)</t>
  </si>
  <si>
    <t>Завод пенобетона Проф с линией резки, поставка  "под ключ" (полное описание состава оборудования прилагается)</t>
  </si>
  <si>
    <t>Общестроительные работы, дополнительное оборудование (строительство здания 1600 кв.м. с работами нулевого цикла)</t>
  </si>
  <si>
    <t>Грузовой а\м для развозки продукции</t>
  </si>
  <si>
    <t>Бизнес-план на производство тротуарной плитки 100кв.м.</t>
  </si>
  <si>
    <t>на базе вибропресса ВИПР1-2м</t>
  </si>
  <si>
    <t>Цены на цемент, зарплаты и т.п. вводятся на вкладке "Цены"</t>
  </si>
  <si>
    <t>Производительность, кв.м. в сутки</t>
  </si>
  <si>
    <t>Рыночная (отпускная) цена тротуарной плитки, руб/кв.м.</t>
  </si>
  <si>
    <t>Вибропресс ВИПР1-2м</t>
  </si>
  <si>
    <t>Форма матрица-пуансон</t>
  </si>
  <si>
    <t>Бетоносмеситель Проф-БС700</t>
  </si>
  <si>
    <t>Транспортер 7 метров</t>
  </si>
  <si>
    <t>Поддон вибропрессования</t>
  </si>
  <si>
    <t>Материалы необходимые для производства 1 кв.м. (для расчетов принимается 1 куб.м.=16кв.м.) тротуарной плитки</t>
  </si>
  <si>
    <t>Отсев, кг</t>
  </si>
  <si>
    <t>Итого себестоимость тротуарной плитки по материалам:</t>
  </si>
  <si>
    <t>Расходы на производство в месяц</t>
  </si>
  <si>
    <t xml:space="preserve">Итого полная себестоимость 1кв.м. тротуарной плитки: </t>
  </si>
  <si>
    <t>Выручка от продажи в месяц</t>
  </si>
  <si>
    <t xml:space="preserve">Итак мы получили, что производство окупается </t>
  </si>
  <si>
    <t xml:space="preserve">              </t>
  </si>
  <si>
    <t xml:space="preserve">  </t>
  </si>
  <si>
    <t>info@ibeton.ru</t>
  </si>
  <si>
    <t>тел.: (812) 448-47-38 (многоканальный)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</si>
</sst>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2">
    <font>
      <sz val="10"/>
      <name val="Arial Cyr"/>
      <family val="2"/>
    </font>
    <font>
      <sz val="10"/>
      <name val="Arial"/>
      <family val="0"/>
    </font>
    <font>
      <sz val="11"/>
      <name val="Arial"/>
      <family val="2"/>
    </font>
    <font>
      <sz val="10"/>
      <color indexed="60"/>
      <name val="Arial Cyr"/>
      <family val="2"/>
    </font>
    <font>
      <i/>
      <u val="single"/>
      <sz val="10"/>
      <color indexed="60"/>
      <name val="Arial Cyr"/>
      <family val="2"/>
    </font>
    <font>
      <b/>
      <sz val="10"/>
      <name val="Arial Cyr"/>
      <family val="2"/>
    </font>
    <font>
      <b/>
      <sz val="14"/>
      <color indexed="60"/>
      <name val="Arial Cyr"/>
      <family val="2"/>
    </font>
    <font>
      <sz val="12"/>
      <color indexed="60"/>
      <name val="Arial Cyr"/>
      <family val="2"/>
    </font>
    <font>
      <sz val="10"/>
      <color indexed="12"/>
      <name val="Arial Cyr"/>
      <family val="2"/>
    </font>
    <font>
      <vertAlign val="superscript"/>
      <sz val="10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u val="single"/>
      <sz val="10"/>
      <color indexed="8"/>
      <name val="Arial Cyr"/>
      <family val="2"/>
    </font>
    <font>
      <b/>
      <u val="single"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justify"/>
    </xf>
    <xf numFmtId="0" fontId="0" fillId="0" borderId="14" xfId="53" applyFont="1" applyBorder="1" applyAlignment="1">
      <alignment horizontal="left" vertical="top" wrapText="1"/>
      <protection/>
    </xf>
    <xf numFmtId="3" fontId="8" fillId="0" borderId="15" xfId="53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/>
    </xf>
    <xf numFmtId="0" fontId="5" fillId="33" borderId="16" xfId="53" applyFont="1" applyFill="1" applyBorder="1" applyAlignment="1">
      <alignment horizontal="center" wrapText="1"/>
      <protection/>
    </xf>
    <xf numFmtId="0" fontId="5" fillId="0" borderId="0" xfId="53" applyFont="1" applyFill="1" applyBorder="1" applyAlignment="1">
      <alignment horizontal="center" wrapText="1"/>
      <protection/>
    </xf>
    <xf numFmtId="0" fontId="0" fillId="0" borderId="16" xfId="53" applyFont="1" applyBorder="1" applyAlignment="1">
      <alignment horizontal="left" vertical="top" wrapText="1"/>
      <protection/>
    </xf>
    <xf numFmtId="3" fontId="8" fillId="0" borderId="16" xfId="53" applyNumberFormat="1" applyFont="1" applyBorder="1" applyAlignment="1" applyProtection="1">
      <alignment horizontal="right" vertical="center" wrapText="1"/>
      <protection locked="0"/>
    </xf>
    <xf numFmtId="0" fontId="11" fillId="0" borderId="0" xfId="53" applyFont="1" applyBorder="1" applyAlignment="1" applyProtection="1">
      <alignment horizontal="center" vertical="center" wrapText="1"/>
      <protection locked="0"/>
    </xf>
    <xf numFmtId="3" fontId="8" fillId="0" borderId="16" xfId="53" applyNumberFormat="1" applyFont="1" applyBorder="1" applyAlignment="1" applyProtection="1">
      <alignment horizontal="right" vertical="top" wrapText="1"/>
      <protection locked="0"/>
    </xf>
    <xf numFmtId="0" fontId="11" fillId="0" borderId="0" xfId="53" applyFont="1" applyBorder="1" applyAlignment="1" applyProtection="1">
      <alignment horizontal="center" vertical="top" wrapText="1"/>
      <protection locked="0"/>
    </xf>
    <xf numFmtId="4" fontId="11" fillId="0" borderId="0" xfId="53" applyNumberFormat="1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5" fillId="33" borderId="16" xfId="0" applyFont="1" applyFill="1" applyBorder="1" applyAlignment="1">
      <alignment horizontal="center"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justify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17" xfId="53" applyFont="1" applyBorder="1" applyAlignment="1">
      <alignment horizontal="left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11" fillId="33" borderId="18" xfId="53" applyFont="1" applyFill="1" applyBorder="1" applyAlignment="1">
      <alignment horizontal="center" vertical="center" wrapText="1"/>
      <protection/>
    </xf>
    <xf numFmtId="0" fontId="11" fillId="33" borderId="18" xfId="53" applyFont="1" applyFill="1" applyBorder="1" applyAlignment="1">
      <alignment vertical="center" wrapText="1"/>
      <protection/>
    </xf>
    <xf numFmtId="0" fontId="11" fillId="33" borderId="16" xfId="53" applyFont="1" applyFill="1" applyBorder="1" applyAlignment="1">
      <alignment horizontal="center" vertical="center" wrapText="1"/>
      <protection/>
    </xf>
    <xf numFmtId="0" fontId="12" fillId="0" borderId="16" xfId="53" applyFont="1" applyBorder="1" applyAlignment="1">
      <alignment horizontal="left" vertical="top" wrapText="1"/>
      <protection/>
    </xf>
    <xf numFmtId="3" fontId="13" fillId="0" borderId="16" xfId="53" applyNumberFormat="1" applyFont="1" applyBorder="1" applyAlignment="1">
      <alignment horizontal="right" vertical="top" wrapText="1"/>
      <protection/>
    </xf>
    <xf numFmtId="3" fontId="13" fillId="0" borderId="16" xfId="53" applyNumberFormat="1" applyFont="1" applyBorder="1" applyAlignment="1">
      <alignment horizontal="right" wrapText="1"/>
      <protection/>
    </xf>
    <xf numFmtId="3" fontId="13" fillId="0" borderId="16" xfId="53" applyNumberFormat="1" applyFont="1" applyBorder="1" applyAlignment="1" applyProtection="1">
      <alignment horizontal="right" wrapText="1"/>
      <protection locked="0"/>
    </xf>
    <xf numFmtId="4" fontId="13" fillId="0" borderId="16" xfId="53" applyNumberFormat="1" applyFont="1" applyBorder="1" applyAlignment="1">
      <alignment horizontal="right" wrapText="1"/>
      <protection/>
    </xf>
    <xf numFmtId="4" fontId="13" fillId="0" borderId="16" xfId="53" applyNumberFormat="1" applyFont="1" applyBorder="1" applyAlignment="1">
      <alignment horizontal="right" vertical="top" wrapText="1"/>
      <protection/>
    </xf>
    <xf numFmtId="4" fontId="13" fillId="0" borderId="16" xfId="53" applyNumberFormat="1" applyFont="1" applyBorder="1" applyAlignment="1" applyProtection="1">
      <alignment horizontal="right" wrapText="1"/>
      <protection locked="0"/>
    </xf>
    <xf numFmtId="3" fontId="11" fillId="0" borderId="0" xfId="53" applyNumberFormat="1" applyFont="1" applyBorder="1" applyAlignment="1" applyProtection="1">
      <alignment horizontal="right" wrapText="1"/>
      <protection locked="0"/>
    </xf>
    <xf numFmtId="0" fontId="5" fillId="0" borderId="0" xfId="53" applyFont="1" applyBorder="1" applyAlignment="1">
      <alignment horizontal="left" vertical="center"/>
      <protection/>
    </xf>
    <xf numFmtId="0" fontId="0" fillId="0" borderId="0" xfId="53" applyFont="1">
      <alignment/>
      <protection/>
    </xf>
    <xf numFmtId="0" fontId="0" fillId="0" borderId="16" xfId="53" applyFont="1" applyBorder="1" applyAlignment="1">
      <alignment horizontal="left" wrapText="1"/>
      <protection/>
    </xf>
    <xf numFmtId="0" fontId="0" fillId="0" borderId="16" xfId="53" applyFont="1" applyBorder="1" applyAlignment="1">
      <alignment horizontal="left" wrapText="1" indent="2"/>
      <protection/>
    </xf>
    <xf numFmtId="3" fontId="13" fillId="0" borderId="16" xfId="53" applyNumberFormat="1" applyFont="1" applyBorder="1" applyAlignment="1">
      <alignment wrapText="1"/>
      <protection/>
    </xf>
    <xf numFmtId="0" fontId="0" fillId="0" borderId="16" xfId="0" applyBorder="1" applyAlignment="1">
      <alignment/>
    </xf>
    <xf numFmtId="3" fontId="13" fillId="0" borderId="16" xfId="0" applyNumberFormat="1" applyFont="1" applyBorder="1" applyAlignment="1">
      <alignment/>
    </xf>
    <xf numFmtId="0" fontId="15" fillId="0" borderId="0" xfId="0" applyFont="1" applyAlignment="1">
      <alignment horizontal="right"/>
    </xf>
    <xf numFmtId="172" fontId="0" fillId="0" borderId="0" xfId="0" applyNumberFormat="1" applyAlignment="1">
      <alignment/>
    </xf>
    <xf numFmtId="4" fontId="13" fillId="0" borderId="16" xfId="0" applyNumberFormat="1" applyFont="1" applyBorder="1" applyAlignment="1">
      <alignment/>
    </xf>
    <xf numFmtId="2" fontId="5" fillId="33" borderId="19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/>
    </xf>
    <xf numFmtId="0" fontId="0" fillId="0" borderId="21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wrapText="1"/>
    </xf>
    <xf numFmtId="0" fontId="14" fillId="0" borderId="22" xfId="53" applyFont="1" applyBorder="1" applyAlignment="1">
      <alignment horizontal="right" wrapText="1"/>
      <protection/>
    </xf>
    <xf numFmtId="0" fontId="5" fillId="0" borderId="17" xfId="53" applyFont="1" applyBorder="1" applyAlignment="1">
      <alignment horizontal="justify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9525</xdr:rowOff>
    </xdr:from>
    <xdr:to>
      <xdr:col>3</xdr:col>
      <xdr:colOff>428625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525"/>
          <a:ext cx="1733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933450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933450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933450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933450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933450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19050</xdr:rowOff>
    </xdr:from>
    <xdr:to>
      <xdr:col>3</xdr:col>
      <xdr:colOff>933450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933450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45.875" style="0" customWidth="1"/>
    <col min="2" max="2" width="16.125" style="0" customWidth="1"/>
  </cols>
  <sheetData>
    <row r="1" s="2" customFormat="1" ht="12.75">
      <c r="A1" s="1" t="s">
        <v>110</v>
      </c>
    </row>
    <row r="2" s="2" customFormat="1" ht="12.75">
      <c r="A2" s="3" t="s">
        <v>0</v>
      </c>
    </row>
    <row r="3" s="2" customFormat="1" ht="12.75">
      <c r="A3" s="3" t="s">
        <v>109</v>
      </c>
    </row>
    <row r="4" spans="1:2" s="2" customFormat="1" ht="12.75" customHeight="1">
      <c r="A4" t="s">
        <v>5</v>
      </c>
      <c r="B4" s="4"/>
    </row>
    <row r="5" spans="1:2" s="2" customFormat="1" ht="12.75" customHeight="1">
      <c r="A5" s="4" t="s">
        <v>2</v>
      </c>
      <c r="B5" s="4"/>
    </row>
    <row r="6" spans="1:3" s="2" customFormat="1" ht="12.75" customHeight="1">
      <c r="A6"/>
      <c r="B6"/>
      <c r="C6"/>
    </row>
    <row r="7" spans="1:5" s="2" customFormat="1" ht="24.75" customHeight="1">
      <c r="A7" s="58" t="s">
        <v>3</v>
      </c>
      <c r="B7" s="58"/>
      <c r="C7" s="58"/>
      <c r="D7" s="58"/>
      <c r="E7" s="5"/>
    </row>
    <row r="8" spans="1:5" s="2" customFormat="1" ht="15" customHeight="1">
      <c r="A8" s="59" t="s">
        <v>4</v>
      </c>
      <c r="B8" s="59"/>
      <c r="C8" s="59"/>
      <c r="D8" s="59"/>
      <c r="E8" s="6"/>
    </row>
    <row r="10" ht="12.75">
      <c r="A10" t="s">
        <v>5</v>
      </c>
    </row>
    <row r="11" spans="1:5" ht="29.25" customHeight="1">
      <c r="A11" s="60" t="s">
        <v>6</v>
      </c>
      <c r="B11" s="60"/>
      <c r="C11" s="60"/>
      <c r="D11" s="60"/>
      <c r="E11" s="7"/>
    </row>
    <row r="13" spans="1:2" ht="20.25" customHeight="1">
      <c r="A13" s="8" t="s">
        <v>7</v>
      </c>
      <c r="B13" s="9" t="s">
        <v>8</v>
      </c>
    </row>
    <row r="14" spans="1:2" ht="12.75">
      <c r="A14" s="10" t="s">
        <v>9</v>
      </c>
      <c r="B14" s="11">
        <v>3500</v>
      </c>
    </row>
    <row r="15" spans="1:2" ht="12.75">
      <c r="A15" s="10" t="s">
        <v>10</v>
      </c>
      <c r="B15" s="11">
        <v>300</v>
      </c>
    </row>
    <row r="16" spans="1:2" ht="12.75">
      <c r="A16" s="10" t="s">
        <v>11</v>
      </c>
      <c r="B16" s="11">
        <v>15000</v>
      </c>
    </row>
    <row r="17" spans="1:2" ht="12.75">
      <c r="A17" s="10" t="s">
        <v>12</v>
      </c>
      <c r="B17" s="11">
        <v>20000</v>
      </c>
    </row>
    <row r="18" spans="1:2" ht="12.75">
      <c r="A18" s="10" t="s">
        <v>13</v>
      </c>
      <c r="B18" s="11">
        <v>15000</v>
      </c>
    </row>
    <row r="19" spans="1:2" ht="12.75">
      <c r="A19" s="10" t="s">
        <v>14</v>
      </c>
      <c r="B19" s="11">
        <v>1.9</v>
      </c>
    </row>
    <row r="20" spans="1:2" ht="12.75">
      <c r="A20" s="12" t="s">
        <v>15</v>
      </c>
      <c r="B20" s="11">
        <v>6</v>
      </c>
    </row>
    <row r="21" spans="1:2" ht="14.25">
      <c r="A21" s="13" t="s">
        <v>16</v>
      </c>
      <c r="B21" s="14">
        <v>2900</v>
      </c>
    </row>
    <row r="22" ht="12.75">
      <c r="A22" t="s">
        <v>5</v>
      </c>
    </row>
    <row r="23" ht="12.75">
      <c r="A23" t="s">
        <v>108</v>
      </c>
    </row>
  </sheetData>
  <sheetProtection/>
  <mergeCells count="3">
    <mergeCell ref="A7:D7"/>
    <mergeCell ref="A8:D8"/>
    <mergeCell ref="A11:D11"/>
  </mergeCells>
  <printOptions/>
  <pageMargins left="0.7875" right="0.7875" top="0.7875" bottom="0.7875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46">
      <selection activeCell="A4" sqref="A4"/>
    </sheetView>
  </sheetViews>
  <sheetFormatPr defaultColWidth="9.00390625" defaultRowHeight="12.75"/>
  <cols>
    <col min="1" max="1" width="49.25390625" style="0" customWidth="1"/>
    <col min="2" max="2" width="11.00390625" style="0" customWidth="1"/>
    <col min="3" max="3" width="13.00390625" style="0" customWidth="1"/>
    <col min="4" max="4" width="12.875" style="0" customWidth="1"/>
  </cols>
  <sheetData>
    <row r="1" s="2" customFormat="1" ht="12.75">
      <c r="A1" s="1" t="s">
        <v>110</v>
      </c>
    </row>
    <row r="2" s="2" customFormat="1" ht="12.75">
      <c r="A2" s="3" t="s">
        <v>17</v>
      </c>
    </row>
    <row r="3" s="2" customFormat="1" ht="12.75">
      <c r="A3" s="3" t="s">
        <v>1</v>
      </c>
    </row>
    <row r="4" s="2" customFormat="1" ht="12.75" customHeight="1">
      <c r="B4" s="4"/>
    </row>
    <row r="5" spans="1:2" s="2" customFormat="1" ht="12.75" customHeight="1">
      <c r="A5" s="4" t="s">
        <v>5</v>
      </c>
      <c r="B5" s="4"/>
    </row>
    <row r="6" spans="1:3" s="2" customFormat="1" ht="12.75" customHeight="1">
      <c r="A6"/>
      <c r="B6"/>
      <c r="C6"/>
    </row>
    <row r="7" spans="1:5" s="2" customFormat="1" ht="24.75" customHeight="1">
      <c r="A7" s="58" t="s">
        <v>18</v>
      </c>
      <c r="B7" s="58"/>
      <c r="C7" s="58"/>
      <c r="D7" s="58"/>
      <c r="E7" s="5"/>
    </row>
    <row r="8" spans="1:5" s="2" customFormat="1" ht="24" customHeight="1">
      <c r="A8" s="58" t="s">
        <v>19</v>
      </c>
      <c r="B8" s="58"/>
      <c r="C8" s="58"/>
      <c r="D8" s="58"/>
      <c r="E8" s="6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28.5" customHeight="1">
      <c r="A11" s="62" t="s">
        <v>20</v>
      </c>
      <c r="B11" s="62"/>
      <c r="C11" s="62"/>
      <c r="D11" s="62"/>
    </row>
    <row r="12" spans="1:4" ht="12.75">
      <c r="A12" s="2"/>
      <c r="B12" s="2"/>
      <c r="C12" s="2"/>
      <c r="D12" s="2"/>
    </row>
    <row r="13" spans="1:4" ht="12.75">
      <c r="A13" s="15" t="s">
        <v>21</v>
      </c>
      <c r="B13" s="2"/>
      <c r="C13" s="2"/>
      <c r="D13" s="2"/>
    </row>
    <row r="14" spans="1:4" ht="12.75">
      <c r="A14" s="16" t="s">
        <v>22</v>
      </c>
      <c r="B14" s="16" t="s">
        <v>23</v>
      </c>
      <c r="C14" s="17"/>
      <c r="D14" s="2"/>
    </row>
    <row r="15" spans="1:4" ht="12.75">
      <c r="A15" s="18" t="s">
        <v>24</v>
      </c>
      <c r="B15" s="19">
        <v>10</v>
      </c>
      <c r="C15" s="20"/>
      <c r="D15" s="2"/>
    </row>
    <row r="16" spans="1:4" ht="12.75">
      <c r="A16" s="18" t="s">
        <v>25</v>
      </c>
      <c r="B16" s="21">
        <v>22</v>
      </c>
      <c r="C16" s="22"/>
      <c r="D16" s="2"/>
    </row>
    <row r="17" spans="1:4" ht="12.75">
      <c r="A17" s="18" t="s">
        <v>26</v>
      </c>
      <c r="B17" s="21">
        <v>4</v>
      </c>
      <c r="C17" s="23"/>
      <c r="D17" s="2"/>
    </row>
    <row r="18" spans="1:4" ht="12.75">
      <c r="A18" s="18" t="s">
        <v>27</v>
      </c>
      <c r="B18" s="21">
        <v>1</v>
      </c>
      <c r="C18" s="23"/>
      <c r="D18" s="2"/>
    </row>
    <row r="19" spans="1:4" ht="12.75">
      <c r="A19" s="18" t="s">
        <v>28</v>
      </c>
      <c r="B19" s="21">
        <v>1</v>
      </c>
      <c r="C19" s="23"/>
      <c r="D19" s="2"/>
    </row>
    <row r="20" spans="1:4" ht="12.75">
      <c r="A20" s="24" t="s">
        <v>29</v>
      </c>
      <c r="B20" s="25">
        <v>240</v>
      </c>
      <c r="C20" s="2"/>
      <c r="D20" s="2"/>
    </row>
    <row r="21" spans="1:4" ht="12.75">
      <c r="A21" s="26"/>
      <c r="B21" s="27"/>
      <c r="C21" s="2"/>
      <c r="D21" s="2"/>
    </row>
    <row r="22" spans="1:4" ht="12.75">
      <c r="A22" s="2"/>
      <c r="B22" s="2"/>
      <c r="C22" s="2"/>
      <c r="D22" s="2"/>
    </row>
    <row r="23" spans="1:4" ht="12.75">
      <c r="A23" s="15" t="s">
        <v>21</v>
      </c>
      <c r="B23" s="2"/>
      <c r="C23" s="2"/>
      <c r="D23" s="2"/>
    </row>
    <row r="24" spans="1:4" ht="12.75">
      <c r="A24" s="16" t="s">
        <v>22</v>
      </c>
      <c r="B24" s="16" t="s">
        <v>23</v>
      </c>
      <c r="C24" s="2"/>
      <c r="D24" s="2"/>
    </row>
    <row r="25" spans="1:4" ht="12.75">
      <c r="A25" s="10" t="s">
        <v>30</v>
      </c>
      <c r="B25" s="11">
        <v>12000</v>
      </c>
      <c r="C25" s="2"/>
      <c r="D25" s="2"/>
    </row>
    <row r="26" spans="1:4" ht="38.25">
      <c r="A26" s="12" t="s">
        <v>31</v>
      </c>
      <c r="B26" s="11">
        <v>15000</v>
      </c>
      <c r="C26" s="2"/>
      <c r="D26" s="2"/>
    </row>
    <row r="27" spans="1:4" ht="25.5">
      <c r="A27" s="12" t="s">
        <v>32</v>
      </c>
      <c r="B27" s="11">
        <v>2000</v>
      </c>
      <c r="C27" s="2"/>
      <c r="D27" s="2"/>
    </row>
    <row r="28" spans="1:4" ht="12.75">
      <c r="A28" s="10" t="s">
        <v>33</v>
      </c>
      <c r="B28" s="11">
        <v>15000</v>
      </c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15" t="s">
        <v>34</v>
      </c>
      <c r="B31" s="2"/>
      <c r="C31" s="2"/>
      <c r="D31" s="2"/>
    </row>
    <row r="32" spans="1:4" ht="12.75">
      <c r="A32" s="28" t="s">
        <v>35</v>
      </c>
      <c r="B32" s="16" t="s">
        <v>23</v>
      </c>
      <c r="C32" s="28" t="s">
        <v>36</v>
      </c>
      <c r="D32" s="28" t="s">
        <v>37</v>
      </c>
    </row>
    <row r="33" spans="1:4" ht="12.75">
      <c r="A33" s="24" t="s">
        <v>38</v>
      </c>
      <c r="B33" s="24">
        <v>1</v>
      </c>
      <c r="C33" s="29">
        <v>76000</v>
      </c>
      <c r="D33" s="29">
        <f>C33*B33</f>
        <v>76000</v>
      </c>
    </row>
    <row r="34" spans="1:4" ht="12.75">
      <c r="A34" s="24" t="s">
        <v>39</v>
      </c>
      <c r="B34" s="24">
        <v>1</v>
      </c>
      <c r="C34" s="29">
        <v>18600</v>
      </c>
      <c r="D34" s="29">
        <f>C34*B34</f>
        <v>18600</v>
      </c>
    </row>
    <row r="35" spans="1:4" ht="25.5">
      <c r="A35" s="30" t="s">
        <v>40</v>
      </c>
      <c r="B35" s="24">
        <v>10</v>
      </c>
      <c r="C35" s="29">
        <v>49000</v>
      </c>
      <c r="D35" s="29">
        <f>C35*B35</f>
        <v>490000</v>
      </c>
    </row>
    <row r="36" spans="1:4" ht="12.75">
      <c r="A36" s="24" t="s">
        <v>41</v>
      </c>
      <c r="B36" s="24">
        <v>1</v>
      </c>
      <c r="C36" s="29">
        <v>22000</v>
      </c>
      <c r="D36" s="29">
        <v>22000</v>
      </c>
    </row>
    <row r="37" spans="1:4" ht="12.75">
      <c r="A37" s="24" t="s">
        <v>42</v>
      </c>
      <c r="B37" s="24">
        <v>1</v>
      </c>
      <c r="C37" s="29">
        <v>200000</v>
      </c>
      <c r="D37" s="29">
        <f>C37*B37</f>
        <v>200000</v>
      </c>
    </row>
    <row r="38" spans="1:4" ht="12" customHeight="1">
      <c r="A38" s="2"/>
      <c r="B38" s="2"/>
      <c r="C38" s="31" t="s">
        <v>43</v>
      </c>
      <c r="D38" s="32">
        <f>SUM(D33:D37)</f>
        <v>806600</v>
      </c>
    </row>
    <row r="39" spans="1:4" ht="12" customHeight="1">
      <c r="A39" s="2"/>
      <c r="B39" s="2"/>
      <c r="C39" s="31"/>
      <c r="D39" s="32"/>
    </row>
    <row r="40" spans="1:4" ht="12.75">
      <c r="A40" s="2"/>
      <c r="B40" s="2"/>
      <c r="C40" s="2"/>
      <c r="D40" s="2"/>
    </row>
    <row r="41" spans="1:4" ht="12.75">
      <c r="A41" s="33" t="s">
        <v>44</v>
      </c>
      <c r="B41" s="34"/>
      <c r="C41" s="34"/>
      <c r="D41" s="34"/>
    </row>
    <row r="42" spans="1:4" ht="25.5">
      <c r="A42" s="35" t="s">
        <v>7</v>
      </c>
      <c r="B42" s="36" t="s">
        <v>45</v>
      </c>
      <c r="C42" s="35" t="s">
        <v>36</v>
      </c>
      <c r="D42" s="37" t="s">
        <v>37</v>
      </c>
    </row>
    <row r="43" spans="1:4" ht="12.75">
      <c r="A43" s="38" t="s">
        <v>46</v>
      </c>
      <c r="B43" s="39">
        <v>350</v>
      </c>
      <c r="C43" s="40">
        <f>Цены!B14/1000</f>
        <v>3.5</v>
      </c>
      <c r="D43" s="41">
        <f>C43*B43</f>
        <v>1225</v>
      </c>
    </row>
    <row r="44" spans="1:4" ht="12.75">
      <c r="A44" s="38" t="s">
        <v>47</v>
      </c>
      <c r="B44" s="39">
        <v>170</v>
      </c>
      <c r="C44" s="42">
        <f>Цены!B15/1000</f>
        <v>0.3</v>
      </c>
      <c r="D44" s="41">
        <f>C44*B44</f>
        <v>51</v>
      </c>
    </row>
    <row r="45" spans="1:4" ht="12.75">
      <c r="A45" s="38" t="s">
        <v>48</v>
      </c>
      <c r="B45" s="43">
        <v>1.2</v>
      </c>
      <c r="C45" s="42">
        <v>56.4</v>
      </c>
      <c r="D45" s="44">
        <f>C45*B45</f>
        <v>67.67999999999999</v>
      </c>
    </row>
    <row r="46" spans="1:4" ht="12.75">
      <c r="A46" s="38" t="s">
        <v>49</v>
      </c>
      <c r="B46" s="43">
        <v>0.5</v>
      </c>
      <c r="C46" s="42">
        <v>28</v>
      </c>
      <c r="D46" s="44">
        <f>C46*B46</f>
        <v>14</v>
      </c>
    </row>
    <row r="47" spans="1:4" ht="12.75">
      <c r="A47" s="63" t="s">
        <v>50</v>
      </c>
      <c r="B47" s="63"/>
      <c r="C47" s="63"/>
      <c r="D47" s="45">
        <f>SUM(D43:D46)</f>
        <v>1357.68</v>
      </c>
    </row>
    <row r="48" spans="1:4" ht="12.75">
      <c r="A48" s="2"/>
      <c r="B48" s="2"/>
      <c r="C48" s="2"/>
      <c r="D48" s="2"/>
    </row>
    <row r="49" spans="1:4" ht="12.75">
      <c r="A49" s="33" t="s">
        <v>51</v>
      </c>
      <c r="B49" s="33"/>
      <c r="C49" s="33"/>
      <c r="D49" s="46"/>
    </row>
    <row r="50" spans="1:4" ht="12.75">
      <c r="A50" s="16" t="s">
        <v>52</v>
      </c>
      <c r="B50" s="16"/>
      <c r="C50" s="16" t="s">
        <v>53</v>
      </c>
      <c r="D50" s="47"/>
    </row>
    <row r="51" spans="1:4" ht="12.75">
      <c r="A51" s="48" t="s">
        <v>54</v>
      </c>
      <c r="B51" s="49"/>
      <c r="C51" s="50">
        <f>D47*B15*B16</f>
        <v>298689.60000000003</v>
      </c>
      <c r="D51" s="47"/>
    </row>
    <row r="52" spans="1:4" ht="12.75">
      <c r="A52" s="48" t="s">
        <v>55</v>
      </c>
      <c r="B52" s="49"/>
      <c r="C52" s="50">
        <f>Цены!B16*'10куб_м_'!B17</f>
        <v>60000</v>
      </c>
      <c r="D52" s="47"/>
    </row>
    <row r="53" spans="1:4" ht="12.75">
      <c r="A53" s="48" t="s">
        <v>56</v>
      </c>
      <c r="B53" s="49"/>
      <c r="C53" s="50">
        <f>Цены!B17*'10куб_м_'!B18</f>
        <v>20000</v>
      </c>
      <c r="D53" s="47"/>
    </row>
    <row r="54" spans="1:4" ht="12.75">
      <c r="A54" s="48" t="s">
        <v>57</v>
      </c>
      <c r="B54" s="49"/>
      <c r="C54" s="50">
        <f>Цены!B18*'10куб_м_'!B19</f>
        <v>15000</v>
      </c>
      <c r="D54" s="47"/>
    </row>
    <row r="55" spans="1:4" ht="12.75">
      <c r="A55" s="48" t="s">
        <v>58</v>
      </c>
      <c r="B55" s="49"/>
      <c r="C55" s="50">
        <f>B16*B15*Цены!B21/100*6</f>
        <v>38280</v>
      </c>
      <c r="D55" s="2"/>
    </row>
    <row r="56" spans="1:4" ht="12.75">
      <c r="A56" s="48" t="s">
        <v>59</v>
      </c>
      <c r="B56" s="49"/>
      <c r="C56" s="50">
        <f>B25</f>
        <v>12000</v>
      </c>
      <c r="D56" s="2"/>
    </row>
    <row r="57" spans="1:4" ht="12.75">
      <c r="A57" s="48" t="s">
        <v>60</v>
      </c>
      <c r="B57" s="49"/>
      <c r="C57" s="50">
        <f>B26</f>
        <v>15000</v>
      </c>
      <c r="D57" s="2"/>
    </row>
    <row r="58" spans="1:4" ht="12.75">
      <c r="A58" s="48" t="s">
        <v>61</v>
      </c>
      <c r="B58" s="49"/>
      <c r="C58" s="50">
        <f>B20*Цены!B19</f>
        <v>456</v>
      </c>
      <c r="D58" s="2"/>
    </row>
    <row r="59" spans="1:3" ht="25.5">
      <c r="A59" s="30" t="s">
        <v>32</v>
      </c>
      <c r="B59" s="51"/>
      <c r="C59" s="52">
        <f>B27</f>
        <v>2000</v>
      </c>
    </row>
    <row r="60" spans="1:3" ht="12.75">
      <c r="A60" s="24" t="s">
        <v>33</v>
      </c>
      <c r="B60" s="51"/>
      <c r="C60" s="52">
        <f>B28</f>
        <v>15000</v>
      </c>
    </row>
    <row r="61" ht="12.75">
      <c r="C61" s="32">
        <f>SUM(C51:C60)</f>
        <v>476425.60000000003</v>
      </c>
    </row>
    <row r="62" ht="12.75">
      <c r="C62" s="32"/>
    </row>
    <row r="63" spans="2:3" ht="15">
      <c r="B63" s="53" t="s">
        <v>62</v>
      </c>
      <c r="C63" s="32">
        <f>C61/(B15*B16)</f>
        <v>2165.570909090909</v>
      </c>
    </row>
    <row r="64" ht="12.75">
      <c r="C64" s="54"/>
    </row>
    <row r="65" ht="12.75">
      <c r="A65" s="15" t="s">
        <v>63</v>
      </c>
    </row>
    <row r="66" spans="1:2" ht="12.75">
      <c r="A66" s="28" t="s">
        <v>64</v>
      </c>
      <c r="B66" s="28" t="s">
        <v>37</v>
      </c>
    </row>
    <row r="67" spans="1:2" ht="12.75">
      <c r="A67" s="51" t="s">
        <v>65</v>
      </c>
      <c r="B67" s="52">
        <f>D38</f>
        <v>806600</v>
      </c>
    </row>
    <row r="68" spans="1:2" ht="12.75">
      <c r="A68" s="51" t="s">
        <v>66</v>
      </c>
      <c r="B68" s="52">
        <f>B15*B16*Цены!B21</f>
        <v>638000</v>
      </c>
    </row>
    <row r="69" spans="1:2" ht="12.75">
      <c r="A69" s="51" t="s">
        <v>67</v>
      </c>
      <c r="B69" s="52">
        <f>C61</f>
        <v>476425.60000000003</v>
      </c>
    </row>
    <row r="70" spans="1:2" ht="12.75">
      <c r="A70" s="51" t="s">
        <v>68</v>
      </c>
      <c r="B70" s="52">
        <f>B68-B69</f>
        <v>161574.39999999997</v>
      </c>
    </row>
    <row r="71" spans="1:2" ht="12.75">
      <c r="A71" s="51" t="s">
        <v>69</v>
      </c>
      <c r="B71" s="55">
        <f>B67/B70</f>
        <v>4.9921274657371475</v>
      </c>
    </row>
    <row r="74" spans="1:4" ht="41.25" customHeight="1">
      <c r="A74" s="61" t="s">
        <v>70</v>
      </c>
      <c r="B74" s="61"/>
      <c r="C74" s="56">
        <f>B71</f>
        <v>4.9921274657371475</v>
      </c>
      <c r="D74" s="57" t="s">
        <v>71</v>
      </c>
    </row>
  </sheetData>
  <sheetProtection/>
  <mergeCells count="5">
    <mergeCell ref="A74:B74"/>
    <mergeCell ref="A7:D7"/>
    <mergeCell ref="A8:D8"/>
    <mergeCell ref="A11:D11"/>
    <mergeCell ref="A47:C47"/>
  </mergeCells>
  <printOptions/>
  <pageMargins left="0.7875" right="0.7875" top="0.7875" bottom="0.7875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56">
      <selection activeCell="B9" sqref="B9"/>
    </sheetView>
  </sheetViews>
  <sheetFormatPr defaultColWidth="9.00390625" defaultRowHeight="12.75"/>
  <cols>
    <col min="1" max="1" width="49.25390625" style="0" customWidth="1"/>
    <col min="2" max="2" width="11.00390625" style="0" customWidth="1"/>
    <col min="3" max="3" width="13.00390625" style="0" customWidth="1"/>
    <col min="4" max="4" width="12.875" style="0" customWidth="1"/>
  </cols>
  <sheetData>
    <row r="1" s="2" customFormat="1" ht="12.75">
      <c r="A1" s="1" t="s">
        <v>110</v>
      </c>
    </row>
    <row r="2" s="2" customFormat="1" ht="12.75">
      <c r="A2" s="3" t="s">
        <v>17</v>
      </c>
    </row>
    <row r="3" s="2" customFormat="1" ht="12.75">
      <c r="A3" s="3" t="s">
        <v>1</v>
      </c>
    </row>
    <row r="4" s="2" customFormat="1" ht="12.75" customHeight="1">
      <c r="B4" s="4"/>
    </row>
    <row r="5" spans="1:2" s="2" customFormat="1" ht="12.75" customHeight="1">
      <c r="A5" s="4" t="s">
        <v>2</v>
      </c>
      <c r="B5" s="4"/>
    </row>
    <row r="6" spans="1:3" s="2" customFormat="1" ht="12.75" customHeight="1">
      <c r="A6"/>
      <c r="B6"/>
      <c r="C6"/>
    </row>
    <row r="7" spans="1:5" s="2" customFormat="1" ht="24.75" customHeight="1">
      <c r="A7" s="58" t="s">
        <v>72</v>
      </c>
      <c r="B7" s="58"/>
      <c r="C7" s="58"/>
      <c r="D7" s="58"/>
      <c r="E7" s="5"/>
    </row>
    <row r="8" spans="1:5" s="2" customFormat="1" ht="24" customHeight="1">
      <c r="A8" s="58" t="s">
        <v>73</v>
      </c>
      <c r="B8" s="58"/>
      <c r="C8" s="58"/>
      <c r="D8" s="58"/>
      <c r="E8" s="6"/>
    </row>
    <row r="9" spans="1:4" ht="12.75">
      <c r="A9" t="s">
        <v>5</v>
      </c>
      <c r="B9" s="2"/>
      <c r="C9" s="2"/>
      <c r="D9" s="2"/>
    </row>
    <row r="10" spans="1:4" ht="12.75">
      <c r="A10" s="2"/>
      <c r="B10" s="2"/>
      <c r="C10" s="2"/>
      <c r="D10" s="2"/>
    </row>
    <row r="11" spans="1:4" ht="28.5" customHeight="1">
      <c r="A11" s="62" t="s">
        <v>20</v>
      </c>
      <c r="B11" s="62"/>
      <c r="C11" s="62"/>
      <c r="D11" s="62"/>
    </row>
    <row r="12" spans="1:4" ht="12.75">
      <c r="A12" s="2"/>
      <c r="B12" s="2"/>
      <c r="C12" s="2"/>
      <c r="D12" s="2"/>
    </row>
    <row r="13" spans="1:4" ht="12.75">
      <c r="A13" s="15" t="s">
        <v>21</v>
      </c>
      <c r="B13" s="2"/>
      <c r="C13" s="2"/>
      <c r="D13" s="2"/>
    </row>
    <row r="14" spans="1:4" ht="12.75">
      <c r="A14" s="16" t="s">
        <v>22</v>
      </c>
      <c r="B14" s="16" t="s">
        <v>23</v>
      </c>
      <c r="C14" s="17"/>
      <c r="D14" s="2"/>
    </row>
    <row r="15" spans="1:4" ht="12.75">
      <c r="A15" s="18" t="s">
        <v>24</v>
      </c>
      <c r="B15" s="19">
        <v>20</v>
      </c>
      <c r="C15" s="20"/>
      <c r="D15" s="2"/>
    </row>
    <row r="16" spans="1:4" ht="12.75">
      <c r="A16" s="18" t="s">
        <v>25</v>
      </c>
      <c r="B16" s="21">
        <v>22</v>
      </c>
      <c r="C16" s="22"/>
      <c r="D16" s="2"/>
    </row>
    <row r="17" spans="1:4" ht="12.75">
      <c r="A17" s="18" t="s">
        <v>26</v>
      </c>
      <c r="B17" s="21">
        <v>6</v>
      </c>
      <c r="C17" s="23"/>
      <c r="D17" s="2"/>
    </row>
    <row r="18" spans="1:4" ht="12.75">
      <c r="A18" s="18" t="s">
        <v>27</v>
      </c>
      <c r="B18" s="21">
        <v>1</v>
      </c>
      <c r="C18" s="23"/>
      <c r="D18" s="2"/>
    </row>
    <row r="19" spans="1:4" ht="12.75">
      <c r="A19" s="18" t="s">
        <v>28</v>
      </c>
      <c r="B19" s="21">
        <v>1</v>
      </c>
      <c r="C19" s="23"/>
      <c r="D19" s="2"/>
    </row>
    <row r="20" spans="1:4" ht="12.75">
      <c r="A20" s="24" t="s">
        <v>29</v>
      </c>
      <c r="B20" s="25">
        <v>120</v>
      </c>
      <c r="C20" s="2"/>
      <c r="D20" s="2"/>
    </row>
    <row r="21" spans="1:4" ht="12.75">
      <c r="A21" s="26"/>
      <c r="B21" s="27"/>
      <c r="C21" s="2"/>
      <c r="D21" s="2"/>
    </row>
    <row r="22" spans="1:4" ht="12.75">
      <c r="A22" s="2"/>
      <c r="B22" s="2"/>
      <c r="C22" s="2"/>
      <c r="D22" s="2"/>
    </row>
    <row r="23" spans="1:4" ht="12.75">
      <c r="A23" s="15" t="s">
        <v>21</v>
      </c>
      <c r="B23" s="2"/>
      <c r="C23" s="2"/>
      <c r="D23" s="2"/>
    </row>
    <row r="24" spans="1:4" ht="12.75">
      <c r="A24" s="16" t="s">
        <v>22</v>
      </c>
      <c r="B24" s="16" t="s">
        <v>23</v>
      </c>
      <c r="C24" s="2"/>
      <c r="D24" s="2"/>
    </row>
    <row r="25" spans="1:4" ht="12.75">
      <c r="A25" s="10" t="s">
        <v>30</v>
      </c>
      <c r="B25" s="11">
        <v>24000</v>
      </c>
      <c r="C25" s="2"/>
      <c r="D25" s="2"/>
    </row>
    <row r="26" spans="1:4" ht="38.25">
      <c r="A26" s="12" t="s">
        <v>31</v>
      </c>
      <c r="B26" s="11">
        <v>20000</v>
      </c>
      <c r="C26" s="2"/>
      <c r="D26" s="2"/>
    </row>
    <row r="27" spans="1:4" ht="25.5">
      <c r="A27" s="12" t="s">
        <v>32</v>
      </c>
      <c r="B27" s="11">
        <v>2000</v>
      </c>
      <c r="C27" s="2"/>
      <c r="D27" s="2"/>
    </row>
    <row r="28" spans="1:4" ht="12.75">
      <c r="A28" s="10" t="s">
        <v>33</v>
      </c>
      <c r="B28" s="11">
        <v>25000</v>
      </c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15" t="s">
        <v>34</v>
      </c>
      <c r="B31" s="2"/>
      <c r="C31" s="2"/>
      <c r="D31" s="2"/>
    </row>
    <row r="32" spans="1:4" ht="12.75">
      <c r="A32" s="28" t="s">
        <v>35</v>
      </c>
      <c r="B32" s="16" t="s">
        <v>23</v>
      </c>
      <c r="C32" s="28" t="s">
        <v>36</v>
      </c>
      <c r="D32" s="28" t="s">
        <v>37</v>
      </c>
    </row>
    <row r="33" spans="1:4" ht="12.75">
      <c r="A33" s="24" t="s">
        <v>74</v>
      </c>
      <c r="B33" s="24">
        <v>1</v>
      </c>
      <c r="C33" s="29">
        <v>267000</v>
      </c>
      <c r="D33" s="29">
        <f>C33*B33</f>
        <v>267000</v>
      </c>
    </row>
    <row r="34" spans="1:4" ht="12.75">
      <c r="A34" s="24" t="s">
        <v>75</v>
      </c>
      <c r="B34" s="24">
        <v>1</v>
      </c>
      <c r="C34" s="29">
        <v>42900</v>
      </c>
      <c r="D34" s="29">
        <f>C34*B34</f>
        <v>42900</v>
      </c>
    </row>
    <row r="35" spans="1:4" ht="25.5">
      <c r="A35" s="30" t="s">
        <v>40</v>
      </c>
      <c r="B35" s="24">
        <v>20</v>
      </c>
      <c r="C35" s="29">
        <v>49000</v>
      </c>
      <c r="D35" s="29">
        <f>C35*B35</f>
        <v>980000</v>
      </c>
    </row>
    <row r="36" spans="1:4" ht="12.75">
      <c r="A36" s="24" t="s">
        <v>41</v>
      </c>
      <c r="B36" s="24">
        <v>1</v>
      </c>
      <c r="C36" s="29">
        <v>22000</v>
      </c>
      <c r="D36" s="29">
        <v>22000</v>
      </c>
    </row>
    <row r="37" spans="1:4" ht="12.75">
      <c r="A37" s="24" t="s">
        <v>42</v>
      </c>
      <c r="B37" s="24">
        <v>1</v>
      </c>
      <c r="C37" s="29">
        <v>200000</v>
      </c>
      <c r="D37" s="29">
        <f>C37*B37</f>
        <v>200000</v>
      </c>
    </row>
    <row r="38" spans="1:4" ht="12" customHeight="1">
      <c r="A38" s="2"/>
      <c r="B38" s="2"/>
      <c r="C38" s="31" t="s">
        <v>43</v>
      </c>
      <c r="D38" s="32">
        <f>SUM(D33:D37)</f>
        <v>1511900</v>
      </c>
    </row>
    <row r="39" spans="1:4" ht="12" customHeight="1">
      <c r="A39" s="2"/>
      <c r="B39" s="2"/>
      <c r="C39" s="31"/>
      <c r="D39" s="32"/>
    </row>
    <row r="40" spans="1:4" ht="12.75">
      <c r="A40" s="2"/>
      <c r="B40" s="2"/>
      <c r="C40" s="2"/>
      <c r="D40" s="2"/>
    </row>
    <row r="41" spans="1:4" ht="12.75">
      <c r="A41" s="33" t="s">
        <v>44</v>
      </c>
      <c r="B41" s="34"/>
      <c r="C41" s="34"/>
      <c r="D41" s="34"/>
    </row>
    <row r="42" spans="1:4" ht="25.5">
      <c r="A42" s="35" t="s">
        <v>7</v>
      </c>
      <c r="B42" s="36" t="s">
        <v>45</v>
      </c>
      <c r="C42" s="35" t="s">
        <v>36</v>
      </c>
      <c r="D42" s="37" t="s">
        <v>37</v>
      </c>
    </row>
    <row r="43" spans="1:4" ht="12.75">
      <c r="A43" s="38" t="s">
        <v>46</v>
      </c>
      <c r="B43" s="39">
        <v>310</v>
      </c>
      <c r="C43" s="40">
        <f>Цены!B14/1000</f>
        <v>3.5</v>
      </c>
      <c r="D43" s="41">
        <f>C43*B43</f>
        <v>1085</v>
      </c>
    </row>
    <row r="44" spans="1:4" ht="12.75">
      <c r="A44" s="38" t="s">
        <v>47</v>
      </c>
      <c r="B44" s="39">
        <v>210</v>
      </c>
      <c r="C44" s="42">
        <f>Цены!B15/1000</f>
        <v>0.3</v>
      </c>
      <c r="D44" s="41">
        <f>C44*B44</f>
        <v>63</v>
      </c>
    </row>
    <row r="45" spans="1:4" ht="12.75">
      <c r="A45" s="38" t="s">
        <v>76</v>
      </c>
      <c r="B45" s="43">
        <v>1.2</v>
      </c>
      <c r="C45" s="42">
        <v>98</v>
      </c>
      <c r="D45" s="44">
        <f>C45*B45</f>
        <v>117.6</v>
      </c>
    </row>
    <row r="46" spans="1:4" ht="12.75">
      <c r="A46" s="38" t="s">
        <v>49</v>
      </c>
      <c r="B46" s="43">
        <v>0.5</v>
      </c>
      <c r="C46" s="42">
        <v>28</v>
      </c>
      <c r="D46" s="44">
        <f>C46*B46</f>
        <v>14</v>
      </c>
    </row>
    <row r="47" spans="1:4" ht="12.75">
      <c r="A47" s="63" t="s">
        <v>50</v>
      </c>
      <c r="B47" s="63"/>
      <c r="C47" s="63"/>
      <c r="D47" s="45">
        <f>SUM(D43:D46)</f>
        <v>1279.6</v>
      </c>
    </row>
    <row r="48" spans="1:4" ht="12.75">
      <c r="A48" s="2"/>
      <c r="B48" s="2"/>
      <c r="C48" s="2"/>
      <c r="D48" s="2"/>
    </row>
    <row r="49" spans="1:4" ht="12.75">
      <c r="A49" s="33" t="s">
        <v>51</v>
      </c>
      <c r="B49" s="33"/>
      <c r="C49" s="33"/>
      <c r="D49" s="46"/>
    </row>
    <row r="50" spans="1:4" ht="12.75">
      <c r="A50" s="16" t="s">
        <v>52</v>
      </c>
      <c r="B50" s="16"/>
      <c r="C50" s="16" t="s">
        <v>53</v>
      </c>
      <c r="D50" s="47"/>
    </row>
    <row r="51" spans="1:4" ht="12.75">
      <c r="A51" s="48" t="s">
        <v>54</v>
      </c>
      <c r="B51" s="49"/>
      <c r="C51" s="50">
        <f>D47*B15*B16</f>
        <v>563024</v>
      </c>
      <c r="D51" s="47"/>
    </row>
    <row r="52" spans="1:4" ht="12.75">
      <c r="A52" s="48" t="s">
        <v>55</v>
      </c>
      <c r="B52" s="49"/>
      <c r="C52" s="50">
        <f>Цены!B16*B17</f>
        <v>90000</v>
      </c>
      <c r="D52" s="47"/>
    </row>
    <row r="53" spans="1:4" ht="12.75">
      <c r="A53" s="48" t="s">
        <v>56</v>
      </c>
      <c r="B53" s="49"/>
      <c r="C53" s="50">
        <f>Цены!B17*'10куб_м_'!B18</f>
        <v>20000</v>
      </c>
      <c r="D53" s="47"/>
    </row>
    <row r="54" spans="1:4" ht="12.75">
      <c r="A54" s="48" t="s">
        <v>57</v>
      </c>
      <c r="B54" s="49"/>
      <c r="C54" s="50">
        <f>Цены!B18*'10куб_м_'!B19</f>
        <v>15000</v>
      </c>
      <c r="D54" s="47"/>
    </row>
    <row r="55" spans="1:4" ht="12.75">
      <c r="A55" s="48" t="s">
        <v>58</v>
      </c>
      <c r="B55" s="49"/>
      <c r="C55" s="50">
        <f>B16*B15*Цены!B21/100*6</f>
        <v>76560</v>
      </c>
      <c r="D55" s="2"/>
    </row>
    <row r="56" spans="1:4" ht="12.75">
      <c r="A56" s="48" t="s">
        <v>59</v>
      </c>
      <c r="B56" s="49"/>
      <c r="C56" s="50">
        <f>B25</f>
        <v>24000</v>
      </c>
      <c r="D56" s="2"/>
    </row>
    <row r="57" spans="1:4" ht="12.75">
      <c r="A57" s="48" t="s">
        <v>60</v>
      </c>
      <c r="B57" s="49"/>
      <c r="C57" s="50">
        <f>B26</f>
        <v>20000</v>
      </c>
      <c r="D57" s="2"/>
    </row>
    <row r="58" spans="1:4" ht="12.75">
      <c r="A58" s="48" t="s">
        <v>61</v>
      </c>
      <c r="B58" s="49"/>
      <c r="C58" s="50">
        <f>B20*Цены!B19</f>
        <v>228</v>
      </c>
      <c r="D58" s="2"/>
    </row>
    <row r="59" spans="1:3" ht="25.5">
      <c r="A59" s="30" t="s">
        <v>32</v>
      </c>
      <c r="B59" s="51"/>
      <c r="C59" s="52">
        <f>B27</f>
        <v>2000</v>
      </c>
    </row>
    <row r="60" spans="1:3" ht="12.75">
      <c r="A60" s="24" t="s">
        <v>33</v>
      </c>
      <c r="B60" s="51"/>
      <c r="C60" s="52">
        <f>B28</f>
        <v>25000</v>
      </c>
    </row>
    <row r="61" ht="12.75">
      <c r="C61" s="32">
        <f>SUM(C51:C60)</f>
        <v>835812</v>
      </c>
    </row>
    <row r="62" ht="12.75">
      <c r="C62" s="32"/>
    </row>
    <row r="63" spans="2:3" ht="15">
      <c r="B63" s="53" t="s">
        <v>62</v>
      </c>
      <c r="C63" s="32">
        <f>C61/(B15*B16)</f>
        <v>1899.5727272727272</v>
      </c>
    </row>
    <row r="64" ht="12.75">
      <c r="C64" s="54"/>
    </row>
    <row r="65" ht="12.75">
      <c r="A65" s="15" t="s">
        <v>63</v>
      </c>
    </row>
    <row r="66" spans="1:2" ht="12.75">
      <c r="A66" s="28" t="s">
        <v>64</v>
      </c>
      <c r="B66" s="28" t="s">
        <v>37</v>
      </c>
    </row>
    <row r="67" spans="1:2" ht="12.75">
      <c r="A67" s="51" t="s">
        <v>65</v>
      </c>
      <c r="B67" s="52">
        <f>D38</f>
        <v>1511900</v>
      </c>
    </row>
    <row r="68" spans="1:2" ht="12.75">
      <c r="A68" s="51" t="s">
        <v>66</v>
      </c>
      <c r="B68" s="52">
        <f>B15*B16*Цены!B21</f>
        <v>1276000</v>
      </c>
    </row>
    <row r="69" spans="1:2" ht="12.75">
      <c r="A69" s="51" t="s">
        <v>67</v>
      </c>
      <c r="B69" s="52">
        <f>C61</f>
        <v>835812</v>
      </c>
    </row>
    <row r="70" spans="1:2" ht="12.75">
      <c r="A70" s="51" t="s">
        <v>68</v>
      </c>
      <c r="B70" s="52">
        <f>B68-B69</f>
        <v>440188</v>
      </c>
    </row>
    <row r="71" spans="1:2" ht="12.75">
      <c r="A71" s="51" t="s">
        <v>69</v>
      </c>
      <c r="B71" s="55">
        <f>B67/B70</f>
        <v>3.4346688233209446</v>
      </c>
    </row>
    <row r="74" spans="1:4" ht="41.25" customHeight="1">
      <c r="A74" s="61" t="s">
        <v>70</v>
      </c>
      <c r="B74" s="61"/>
      <c r="C74" s="56">
        <f>B71</f>
        <v>3.4346688233209446</v>
      </c>
      <c r="D74" s="57" t="s">
        <v>71</v>
      </c>
    </row>
  </sheetData>
  <sheetProtection/>
  <mergeCells count="5">
    <mergeCell ref="A74:B74"/>
    <mergeCell ref="A7:D7"/>
    <mergeCell ref="A8:D8"/>
    <mergeCell ref="A11:D11"/>
    <mergeCell ref="A47:C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53">
      <selection activeCell="A5" sqref="A5"/>
    </sheetView>
  </sheetViews>
  <sheetFormatPr defaultColWidth="9.00390625" defaultRowHeight="12.75"/>
  <cols>
    <col min="1" max="1" width="49.25390625" style="0" customWidth="1"/>
    <col min="2" max="2" width="11.00390625" style="0" customWidth="1"/>
    <col min="3" max="3" width="13.00390625" style="0" customWidth="1"/>
    <col min="4" max="4" width="12.875" style="0" customWidth="1"/>
  </cols>
  <sheetData>
    <row r="1" s="2" customFormat="1" ht="12.75">
      <c r="A1" s="1" t="s">
        <v>110</v>
      </c>
    </row>
    <row r="2" s="2" customFormat="1" ht="12.75">
      <c r="A2" s="3" t="s">
        <v>17</v>
      </c>
    </row>
    <row r="3" s="2" customFormat="1" ht="12.75">
      <c r="A3" s="3" t="s">
        <v>1</v>
      </c>
    </row>
    <row r="4" spans="1:2" s="2" customFormat="1" ht="12.75" customHeight="1">
      <c r="A4" t="s">
        <v>108</v>
      </c>
      <c r="B4" s="4"/>
    </row>
    <row r="5" spans="1:2" s="2" customFormat="1" ht="12.75" customHeight="1">
      <c r="A5" s="4" t="s">
        <v>2</v>
      </c>
      <c r="B5" s="4"/>
    </row>
    <row r="6" spans="1:3" s="2" customFormat="1" ht="12.75" customHeight="1">
      <c r="A6"/>
      <c r="B6"/>
      <c r="C6"/>
    </row>
    <row r="7" spans="1:5" s="2" customFormat="1" ht="24.75" customHeight="1">
      <c r="A7" s="58" t="s">
        <v>77</v>
      </c>
      <c r="B7" s="58"/>
      <c r="C7" s="58"/>
      <c r="D7" s="58"/>
      <c r="E7" s="5"/>
    </row>
    <row r="8" spans="1:5" s="2" customFormat="1" ht="24" customHeight="1">
      <c r="A8" s="58" t="s">
        <v>78</v>
      </c>
      <c r="B8" s="58"/>
      <c r="C8" s="58"/>
      <c r="D8" s="58"/>
      <c r="E8" s="6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28.5" customHeight="1">
      <c r="A11" s="62" t="s">
        <v>20</v>
      </c>
      <c r="B11" s="62"/>
      <c r="C11" s="62"/>
      <c r="D11" s="62"/>
    </row>
    <row r="12" spans="1:4" ht="12.75">
      <c r="A12" s="2"/>
      <c r="B12" s="2"/>
      <c r="C12" s="2"/>
      <c r="D12" s="2"/>
    </row>
    <row r="13" spans="1:4" ht="12.75">
      <c r="A13" s="15" t="s">
        <v>21</v>
      </c>
      <c r="B13" s="2"/>
      <c r="C13" s="2"/>
      <c r="D13" s="2"/>
    </row>
    <row r="14" spans="1:4" ht="12.75">
      <c r="A14" s="16" t="s">
        <v>22</v>
      </c>
      <c r="B14" s="16" t="s">
        <v>23</v>
      </c>
      <c r="C14" s="17"/>
      <c r="D14" s="2"/>
    </row>
    <row r="15" spans="1:4" ht="12.75">
      <c r="A15" s="18" t="s">
        <v>24</v>
      </c>
      <c r="B15" s="19">
        <v>40</v>
      </c>
      <c r="C15" s="20"/>
      <c r="D15" s="2"/>
    </row>
    <row r="16" spans="1:4" ht="12.75">
      <c r="A16" s="18" t="s">
        <v>25</v>
      </c>
      <c r="B16" s="21">
        <v>22</v>
      </c>
      <c r="C16" s="22"/>
      <c r="D16" s="2"/>
    </row>
    <row r="17" spans="1:4" ht="12.75">
      <c r="A17" s="18" t="s">
        <v>26</v>
      </c>
      <c r="B17" s="21">
        <v>12</v>
      </c>
      <c r="C17" s="23"/>
      <c r="D17" s="2"/>
    </row>
    <row r="18" spans="1:4" ht="12.75">
      <c r="A18" s="18" t="s">
        <v>27</v>
      </c>
      <c r="B18" s="21">
        <v>1</v>
      </c>
      <c r="C18" s="23"/>
      <c r="D18" s="2"/>
    </row>
    <row r="19" spans="1:4" ht="12.75">
      <c r="A19" s="18" t="s">
        <v>28</v>
      </c>
      <c r="B19" s="21">
        <v>1</v>
      </c>
      <c r="C19" s="23"/>
      <c r="D19" s="2"/>
    </row>
    <row r="20" spans="1:4" ht="12.75">
      <c r="A20" s="24" t="s">
        <v>29</v>
      </c>
      <c r="B20" s="25">
        <v>240</v>
      </c>
      <c r="C20" s="2"/>
      <c r="D20" s="2"/>
    </row>
    <row r="21" spans="1:4" ht="12.75">
      <c r="A21" s="26"/>
      <c r="B21" s="27"/>
      <c r="C21" s="2"/>
      <c r="D21" s="2"/>
    </row>
    <row r="22" spans="1:4" ht="12.75">
      <c r="A22" s="2"/>
      <c r="B22" s="2"/>
      <c r="C22" s="2"/>
      <c r="D22" s="2"/>
    </row>
    <row r="23" spans="1:4" ht="12.75">
      <c r="A23" s="15" t="s">
        <v>21</v>
      </c>
      <c r="B23" s="2"/>
      <c r="C23" s="2"/>
      <c r="D23" s="2"/>
    </row>
    <row r="24" spans="1:4" ht="12.75">
      <c r="A24" s="16" t="s">
        <v>22</v>
      </c>
      <c r="B24" s="16" t="s">
        <v>23</v>
      </c>
      <c r="C24" s="2"/>
      <c r="D24" s="2"/>
    </row>
    <row r="25" spans="1:4" ht="12.75">
      <c r="A25" s="10" t="s">
        <v>30</v>
      </c>
      <c r="B25" s="11">
        <v>36000</v>
      </c>
      <c r="C25" s="2"/>
      <c r="D25" s="2"/>
    </row>
    <row r="26" spans="1:4" ht="38.25">
      <c r="A26" s="12" t="s">
        <v>31</v>
      </c>
      <c r="B26" s="11">
        <v>24000</v>
      </c>
      <c r="C26" s="2"/>
      <c r="D26" s="2"/>
    </row>
    <row r="27" spans="1:4" ht="25.5">
      <c r="A27" s="12" t="s">
        <v>32</v>
      </c>
      <c r="B27" s="11">
        <v>2000</v>
      </c>
      <c r="C27" s="2"/>
      <c r="D27" s="2"/>
    </row>
    <row r="28" spans="1:4" ht="12.75">
      <c r="A28" s="10" t="s">
        <v>33</v>
      </c>
      <c r="B28" s="11">
        <v>40000</v>
      </c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15" t="s">
        <v>34</v>
      </c>
      <c r="B31" s="2"/>
      <c r="C31" s="2"/>
      <c r="D31" s="2"/>
    </row>
    <row r="32" spans="1:4" ht="12.75">
      <c r="A32" s="28" t="s">
        <v>35</v>
      </c>
      <c r="B32" s="16" t="s">
        <v>23</v>
      </c>
      <c r="C32" s="28" t="s">
        <v>36</v>
      </c>
      <c r="D32" s="28" t="s">
        <v>37</v>
      </c>
    </row>
    <row r="33" spans="1:4" ht="12.75">
      <c r="A33" s="24" t="s">
        <v>79</v>
      </c>
      <c r="B33" s="24">
        <v>1</v>
      </c>
      <c r="C33" s="29">
        <v>317000</v>
      </c>
      <c r="D33" s="29">
        <f>C33*B33</f>
        <v>317000</v>
      </c>
    </row>
    <row r="34" spans="1:4" ht="12.75">
      <c r="A34" s="24" t="s">
        <v>75</v>
      </c>
      <c r="B34" s="24">
        <v>1</v>
      </c>
      <c r="C34" s="29">
        <v>42900</v>
      </c>
      <c r="D34" s="29">
        <f>C34*B34</f>
        <v>42900</v>
      </c>
    </row>
    <row r="35" spans="1:4" ht="25.5">
      <c r="A35" s="30" t="s">
        <v>40</v>
      </c>
      <c r="B35" s="24">
        <v>40</v>
      </c>
      <c r="C35" s="29">
        <v>49000</v>
      </c>
      <c r="D35" s="29">
        <f>C35*B35</f>
        <v>1960000</v>
      </c>
    </row>
    <row r="36" spans="1:4" ht="12.75">
      <c r="A36" s="24" t="s">
        <v>41</v>
      </c>
      <c r="B36" s="24">
        <v>1</v>
      </c>
      <c r="C36" s="29">
        <v>22000</v>
      </c>
      <c r="D36" s="29">
        <v>22000</v>
      </c>
    </row>
    <row r="37" spans="1:4" ht="12.75">
      <c r="A37" s="24" t="s">
        <v>42</v>
      </c>
      <c r="B37" s="24">
        <v>1</v>
      </c>
      <c r="C37" s="29">
        <v>200000</v>
      </c>
      <c r="D37" s="29">
        <f>C37*B37</f>
        <v>200000</v>
      </c>
    </row>
    <row r="38" spans="1:4" ht="12" customHeight="1">
      <c r="A38" s="2"/>
      <c r="B38" s="2"/>
      <c r="C38" s="31" t="s">
        <v>43</v>
      </c>
      <c r="D38" s="32">
        <f>SUM(D33:D37)</f>
        <v>2541900</v>
      </c>
    </row>
    <row r="39" spans="1:4" ht="12" customHeight="1">
      <c r="A39" s="2"/>
      <c r="B39" s="2"/>
      <c r="C39" s="31"/>
      <c r="D39" s="32"/>
    </row>
    <row r="40" spans="1:4" ht="12.75">
      <c r="A40" s="2"/>
      <c r="B40" s="2"/>
      <c r="C40" s="2"/>
      <c r="D40" s="2"/>
    </row>
    <row r="41" spans="1:4" ht="12.75">
      <c r="A41" s="33" t="s">
        <v>44</v>
      </c>
      <c r="B41" s="34"/>
      <c r="C41" s="34"/>
      <c r="D41" s="34"/>
    </row>
    <row r="42" spans="1:4" ht="25.5">
      <c r="A42" s="35" t="s">
        <v>7</v>
      </c>
      <c r="B42" s="36" t="s">
        <v>45</v>
      </c>
      <c r="C42" s="35" t="s">
        <v>36</v>
      </c>
      <c r="D42" s="37" t="s">
        <v>37</v>
      </c>
    </row>
    <row r="43" spans="1:4" ht="12.75">
      <c r="A43" s="38" t="s">
        <v>46</v>
      </c>
      <c r="B43" s="39">
        <v>310</v>
      </c>
      <c r="C43" s="40">
        <f>Цены!B14/1000</f>
        <v>3.5</v>
      </c>
      <c r="D43" s="41">
        <f>C43*B43</f>
        <v>1085</v>
      </c>
    </row>
    <row r="44" spans="1:4" ht="12.75">
      <c r="A44" s="38" t="s">
        <v>47</v>
      </c>
      <c r="B44" s="39">
        <v>210</v>
      </c>
      <c r="C44" s="42">
        <f>Цены!B15/1000</f>
        <v>0.3</v>
      </c>
      <c r="D44" s="41">
        <f>C44*B44</f>
        <v>63</v>
      </c>
    </row>
    <row r="45" spans="1:4" ht="12.75">
      <c r="A45" s="38" t="s">
        <v>76</v>
      </c>
      <c r="B45" s="43">
        <v>1.2</v>
      </c>
      <c r="C45" s="42">
        <v>98</v>
      </c>
      <c r="D45" s="44">
        <f>C45*B45</f>
        <v>117.6</v>
      </c>
    </row>
    <row r="46" spans="1:4" ht="12.75">
      <c r="A46" s="38" t="s">
        <v>49</v>
      </c>
      <c r="B46" s="43">
        <v>0.5</v>
      </c>
      <c r="C46" s="42">
        <v>28</v>
      </c>
      <c r="D46" s="44">
        <f>C46*B46</f>
        <v>14</v>
      </c>
    </row>
    <row r="47" spans="1:4" ht="12.75">
      <c r="A47" s="63" t="s">
        <v>50</v>
      </c>
      <c r="B47" s="63"/>
      <c r="C47" s="63"/>
      <c r="D47" s="45">
        <f>SUM(D43:D46)</f>
        <v>1279.6</v>
      </c>
    </row>
    <row r="48" spans="1:4" ht="12.75">
      <c r="A48" s="2"/>
      <c r="B48" s="2"/>
      <c r="C48" s="2"/>
      <c r="D48" s="2"/>
    </row>
    <row r="49" spans="1:4" ht="12.75">
      <c r="A49" s="33" t="s">
        <v>51</v>
      </c>
      <c r="B49" s="33"/>
      <c r="C49" s="33"/>
      <c r="D49" s="46"/>
    </row>
    <row r="50" spans="1:4" ht="12.75">
      <c r="A50" s="16" t="s">
        <v>52</v>
      </c>
      <c r="B50" s="16"/>
      <c r="C50" s="16" t="s">
        <v>53</v>
      </c>
      <c r="D50" s="47"/>
    </row>
    <row r="51" spans="1:4" ht="12.75">
      <c r="A51" s="48" t="s">
        <v>54</v>
      </c>
      <c r="B51" s="49"/>
      <c r="C51" s="50">
        <f>D47*B15*B16</f>
        <v>1126048</v>
      </c>
      <c r="D51" s="47"/>
    </row>
    <row r="52" spans="1:4" ht="12.75">
      <c r="A52" s="48" t="s">
        <v>55</v>
      </c>
      <c r="B52" s="49"/>
      <c r="C52" s="50">
        <f>Цены!B16*B17</f>
        <v>180000</v>
      </c>
      <c r="D52" s="47"/>
    </row>
    <row r="53" spans="1:4" ht="12.75">
      <c r="A53" s="48" t="s">
        <v>56</v>
      </c>
      <c r="B53" s="49"/>
      <c r="C53" s="50">
        <f>Цены!B17*'10куб_м_'!B18</f>
        <v>20000</v>
      </c>
      <c r="D53" s="47"/>
    </row>
    <row r="54" spans="1:4" ht="12.75">
      <c r="A54" s="48" t="s">
        <v>57</v>
      </c>
      <c r="B54" s="49"/>
      <c r="C54" s="50">
        <f>Цены!B18*'10куб_м_'!B19</f>
        <v>15000</v>
      </c>
      <c r="D54" s="47"/>
    </row>
    <row r="55" spans="1:4" ht="12.75">
      <c r="A55" s="48" t="s">
        <v>58</v>
      </c>
      <c r="B55" s="49"/>
      <c r="C55" s="50">
        <f>B16*B15*Цены!B21/100*6</f>
        <v>153120</v>
      </c>
      <c r="D55" s="2"/>
    </row>
    <row r="56" spans="1:4" ht="12.75">
      <c r="A56" s="48" t="s">
        <v>59</v>
      </c>
      <c r="B56" s="49"/>
      <c r="C56" s="50">
        <f>B25</f>
        <v>36000</v>
      </c>
      <c r="D56" s="2"/>
    </row>
    <row r="57" spans="1:4" ht="12.75">
      <c r="A57" s="48" t="s">
        <v>60</v>
      </c>
      <c r="B57" s="49"/>
      <c r="C57" s="50">
        <f>B26</f>
        <v>24000</v>
      </c>
      <c r="D57" s="2"/>
    </row>
    <row r="58" spans="1:4" ht="12.75">
      <c r="A58" s="48" t="s">
        <v>61</v>
      </c>
      <c r="B58" s="49"/>
      <c r="C58" s="50">
        <f>B20*Цены!B19</f>
        <v>456</v>
      </c>
      <c r="D58" s="2"/>
    </row>
    <row r="59" spans="1:3" ht="25.5">
      <c r="A59" s="30" t="s">
        <v>32</v>
      </c>
      <c r="B59" s="51"/>
      <c r="C59" s="52">
        <f>B27</f>
        <v>2000</v>
      </c>
    </row>
    <row r="60" spans="1:3" ht="12.75">
      <c r="A60" s="24" t="s">
        <v>33</v>
      </c>
      <c r="B60" s="51"/>
      <c r="C60" s="52">
        <f>B28</f>
        <v>40000</v>
      </c>
    </row>
    <row r="61" ht="12.75">
      <c r="C61" s="32">
        <f>SUM(C51:C60)</f>
        <v>1596624</v>
      </c>
    </row>
    <row r="62" ht="12.75">
      <c r="C62" s="32"/>
    </row>
    <row r="63" spans="2:3" ht="15">
      <c r="B63" s="53" t="s">
        <v>62</v>
      </c>
      <c r="C63" s="32">
        <f>C61/(B15*B16)</f>
        <v>1814.3454545454545</v>
      </c>
    </row>
    <row r="64" ht="12.75">
      <c r="C64" s="54"/>
    </row>
    <row r="65" ht="12.75">
      <c r="A65" s="15" t="s">
        <v>63</v>
      </c>
    </row>
    <row r="66" spans="1:2" ht="12.75">
      <c r="A66" s="28" t="s">
        <v>64</v>
      </c>
      <c r="B66" s="28" t="s">
        <v>37</v>
      </c>
    </row>
    <row r="67" spans="1:2" ht="12.75">
      <c r="A67" s="51" t="s">
        <v>65</v>
      </c>
      <c r="B67" s="52">
        <f>D38</f>
        <v>2541900</v>
      </c>
    </row>
    <row r="68" spans="1:2" ht="12.75">
      <c r="A68" s="51" t="s">
        <v>66</v>
      </c>
      <c r="B68" s="52">
        <f>B15*B16*Цены!B21</f>
        <v>2552000</v>
      </c>
    </row>
    <row r="69" spans="1:2" ht="12.75">
      <c r="A69" s="51" t="s">
        <v>67</v>
      </c>
      <c r="B69" s="52">
        <f>C61</f>
        <v>1596624</v>
      </c>
    </row>
    <row r="70" spans="1:2" ht="12.75">
      <c r="A70" s="51" t="s">
        <v>68</v>
      </c>
      <c r="B70" s="52">
        <f>B68-B69</f>
        <v>955376</v>
      </c>
    </row>
    <row r="71" spans="1:2" ht="12.75">
      <c r="A71" s="51" t="s">
        <v>69</v>
      </c>
      <c r="B71" s="55">
        <f>B67/B70</f>
        <v>2.660627857513691</v>
      </c>
    </row>
    <row r="74" spans="1:4" ht="41.25" customHeight="1">
      <c r="A74" s="61" t="s">
        <v>70</v>
      </c>
      <c r="B74" s="61"/>
      <c r="C74" s="56">
        <f>B71</f>
        <v>2.660627857513691</v>
      </c>
      <c r="D74" s="57" t="s">
        <v>71</v>
      </c>
    </row>
  </sheetData>
  <sheetProtection/>
  <mergeCells count="5">
    <mergeCell ref="A74:B74"/>
    <mergeCell ref="A7:D7"/>
    <mergeCell ref="A8:D8"/>
    <mergeCell ref="A11:D11"/>
    <mergeCell ref="A47:C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53">
      <selection activeCell="A8" sqref="A8:D8"/>
    </sheetView>
  </sheetViews>
  <sheetFormatPr defaultColWidth="9.00390625" defaultRowHeight="12.75"/>
  <cols>
    <col min="1" max="1" width="49.25390625" style="0" customWidth="1"/>
    <col min="2" max="2" width="11.00390625" style="0" customWidth="1"/>
    <col min="3" max="3" width="13.00390625" style="0" customWidth="1"/>
    <col min="4" max="4" width="12.875" style="0" customWidth="1"/>
  </cols>
  <sheetData>
    <row r="1" s="2" customFormat="1" ht="12.75">
      <c r="A1" s="1" t="s">
        <v>110</v>
      </c>
    </row>
    <row r="2" s="2" customFormat="1" ht="12.75">
      <c r="A2" s="3" t="s">
        <v>17</v>
      </c>
    </row>
    <row r="3" s="2" customFormat="1" ht="12.75">
      <c r="A3" s="3" t="s">
        <v>1</v>
      </c>
    </row>
    <row r="4" s="2" customFormat="1" ht="12.75" customHeight="1">
      <c r="B4" s="4"/>
    </row>
    <row r="5" spans="1:2" s="2" customFormat="1" ht="12.75" customHeight="1">
      <c r="A5" s="4" t="s">
        <v>107</v>
      </c>
      <c r="B5" s="4"/>
    </row>
    <row r="6" spans="1:3" s="2" customFormat="1" ht="12.75" customHeight="1">
      <c r="A6"/>
      <c r="B6"/>
      <c r="C6"/>
    </row>
    <row r="7" spans="1:5" s="2" customFormat="1" ht="24.75" customHeight="1">
      <c r="A7" s="58" t="s">
        <v>80</v>
      </c>
      <c r="B7" s="58"/>
      <c r="C7" s="58"/>
      <c r="D7" s="58"/>
      <c r="E7" s="5"/>
    </row>
    <row r="8" spans="1:5" s="2" customFormat="1" ht="24" customHeight="1">
      <c r="A8" s="58" t="s">
        <v>81</v>
      </c>
      <c r="B8" s="58"/>
      <c r="C8" s="58"/>
      <c r="D8" s="58"/>
      <c r="E8" s="6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28.5" customHeight="1">
      <c r="A11" s="62" t="s">
        <v>20</v>
      </c>
      <c r="B11" s="62"/>
      <c r="C11" s="62"/>
      <c r="D11" s="62"/>
    </row>
    <row r="12" spans="1:4" ht="12.75">
      <c r="A12" s="2"/>
      <c r="B12" s="2"/>
      <c r="C12" s="2"/>
      <c r="D12" s="2"/>
    </row>
    <row r="13" spans="1:4" ht="12.75">
      <c r="A13" s="15" t="s">
        <v>21</v>
      </c>
      <c r="B13" s="2"/>
      <c r="C13" s="2"/>
      <c r="D13" s="2"/>
    </row>
    <row r="14" spans="1:4" ht="12.75">
      <c r="A14" s="16" t="s">
        <v>22</v>
      </c>
      <c r="B14" s="16" t="s">
        <v>23</v>
      </c>
      <c r="C14" s="17"/>
      <c r="D14" s="2"/>
    </row>
    <row r="15" spans="1:4" ht="12.75">
      <c r="A15" s="18" t="s">
        <v>24</v>
      </c>
      <c r="B15" s="19">
        <v>50</v>
      </c>
      <c r="C15" s="20"/>
      <c r="D15" s="2"/>
    </row>
    <row r="16" spans="1:4" ht="12.75">
      <c r="A16" s="18" t="s">
        <v>25</v>
      </c>
      <c r="B16" s="21">
        <v>22</v>
      </c>
      <c r="C16" s="22"/>
      <c r="D16" s="2"/>
    </row>
    <row r="17" spans="1:4" ht="12.75">
      <c r="A17" s="18" t="s">
        <v>26</v>
      </c>
      <c r="B17" s="21">
        <v>14</v>
      </c>
      <c r="C17" s="23"/>
      <c r="D17" s="2"/>
    </row>
    <row r="18" spans="1:4" ht="12.75">
      <c r="A18" s="18" t="s">
        <v>27</v>
      </c>
      <c r="B18" s="21">
        <v>1</v>
      </c>
      <c r="C18" s="23"/>
      <c r="D18" s="2"/>
    </row>
    <row r="19" spans="1:4" ht="12.75">
      <c r="A19" s="18" t="s">
        <v>28</v>
      </c>
      <c r="B19" s="21">
        <v>1</v>
      </c>
      <c r="C19" s="23"/>
      <c r="D19" s="2"/>
    </row>
    <row r="20" spans="1:4" ht="12.75">
      <c r="A20" s="24" t="s">
        <v>29</v>
      </c>
      <c r="B20" s="25">
        <v>400</v>
      </c>
      <c r="C20" s="2"/>
      <c r="D20" s="2"/>
    </row>
    <row r="21" spans="1:4" ht="12.75">
      <c r="A21" s="26"/>
      <c r="B21" s="27"/>
      <c r="C21" s="2"/>
      <c r="D21" s="2"/>
    </row>
    <row r="22" spans="1:4" ht="12.75">
      <c r="A22" s="2"/>
      <c r="B22" s="2"/>
      <c r="C22" s="2"/>
      <c r="D22" s="2"/>
    </row>
    <row r="23" spans="1:4" ht="12.75">
      <c r="A23" s="15" t="s">
        <v>21</v>
      </c>
      <c r="B23" s="2"/>
      <c r="C23" s="2"/>
      <c r="D23" s="2"/>
    </row>
    <row r="24" spans="1:4" ht="12.75">
      <c r="A24" s="16" t="s">
        <v>22</v>
      </c>
      <c r="B24" s="16" t="s">
        <v>23</v>
      </c>
      <c r="C24" s="2"/>
      <c r="D24" s="2"/>
    </row>
    <row r="25" spans="1:4" ht="12.75">
      <c r="A25" s="10" t="s">
        <v>30</v>
      </c>
      <c r="B25" s="11">
        <v>50000</v>
      </c>
      <c r="C25" s="2"/>
      <c r="D25" s="2"/>
    </row>
    <row r="26" spans="1:4" ht="38.25">
      <c r="A26" s="12" t="s">
        <v>31</v>
      </c>
      <c r="B26" s="11">
        <v>24000</v>
      </c>
      <c r="C26" s="2"/>
      <c r="D26" s="2"/>
    </row>
    <row r="27" spans="1:4" ht="25.5">
      <c r="A27" s="12" t="s">
        <v>32</v>
      </c>
      <c r="B27" s="11">
        <v>2000</v>
      </c>
      <c r="C27" s="2"/>
      <c r="D27" s="2"/>
    </row>
    <row r="28" spans="1:4" ht="12.75">
      <c r="A28" s="10" t="s">
        <v>33</v>
      </c>
      <c r="B28" s="11">
        <v>60000</v>
      </c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15" t="s">
        <v>34</v>
      </c>
      <c r="B31" s="2"/>
      <c r="C31" s="2"/>
      <c r="D31" s="2"/>
    </row>
    <row r="32" spans="1:4" ht="12.75">
      <c r="A32" s="28" t="s">
        <v>35</v>
      </c>
      <c r="B32" s="16" t="s">
        <v>23</v>
      </c>
      <c r="C32" s="28" t="s">
        <v>36</v>
      </c>
      <c r="D32" s="28" t="s">
        <v>37</v>
      </c>
    </row>
    <row r="33" spans="1:4" ht="25.5">
      <c r="A33" s="30" t="s">
        <v>82</v>
      </c>
      <c r="B33" s="24">
        <v>1</v>
      </c>
      <c r="C33" s="29">
        <v>4494900</v>
      </c>
      <c r="D33" s="29">
        <f>C33*B33</f>
        <v>4494900</v>
      </c>
    </row>
    <row r="34" spans="1:4" ht="25.5">
      <c r="A34" s="30" t="s">
        <v>83</v>
      </c>
      <c r="B34" s="24">
        <v>1</v>
      </c>
      <c r="C34" s="29">
        <v>1000000</v>
      </c>
      <c r="D34" s="29">
        <f>C34*B34</f>
        <v>1000000</v>
      </c>
    </row>
    <row r="35" spans="1:4" ht="12.75">
      <c r="A35" s="24" t="s">
        <v>84</v>
      </c>
      <c r="B35" s="24">
        <v>1</v>
      </c>
      <c r="C35" s="29">
        <v>200000</v>
      </c>
      <c r="D35" s="29">
        <f>C35*B35</f>
        <v>200000</v>
      </c>
    </row>
    <row r="36" spans="1:4" ht="12" customHeight="1">
      <c r="A36" s="2"/>
      <c r="B36" s="2"/>
      <c r="C36" s="31" t="s">
        <v>43</v>
      </c>
      <c r="D36" s="32">
        <f>SUM(D33:D35)</f>
        <v>5694900</v>
      </c>
    </row>
    <row r="37" spans="1:4" ht="12" customHeight="1">
      <c r="A37" s="2"/>
      <c r="B37" s="2"/>
      <c r="C37" s="31"/>
      <c r="D37" s="32"/>
    </row>
    <row r="38" spans="1:4" ht="12.75">
      <c r="A38" s="2"/>
      <c r="B38" s="2"/>
      <c r="C38" s="2"/>
      <c r="D38" s="2"/>
    </row>
    <row r="39" spans="1:4" ht="12.75">
      <c r="A39" s="33" t="s">
        <v>44</v>
      </c>
      <c r="B39" s="34"/>
      <c r="C39" s="34"/>
      <c r="D39" s="34"/>
    </row>
    <row r="40" spans="1:4" ht="25.5">
      <c r="A40" s="35" t="s">
        <v>7</v>
      </c>
      <c r="B40" s="36" t="s">
        <v>45</v>
      </c>
      <c r="C40" s="35" t="s">
        <v>36</v>
      </c>
      <c r="D40" s="37" t="s">
        <v>37</v>
      </c>
    </row>
    <row r="41" spans="1:4" ht="12.75">
      <c r="A41" s="38" t="s">
        <v>46</v>
      </c>
      <c r="B41" s="39">
        <v>310</v>
      </c>
      <c r="C41" s="40">
        <f>Цены!B14/1000</f>
        <v>3.5</v>
      </c>
      <c r="D41" s="41">
        <f>C41*B41</f>
        <v>1085</v>
      </c>
    </row>
    <row r="42" spans="1:4" ht="12.75">
      <c r="A42" s="38" t="s">
        <v>47</v>
      </c>
      <c r="B42" s="39">
        <v>210</v>
      </c>
      <c r="C42" s="42">
        <f>Цены!B15/1000</f>
        <v>0.3</v>
      </c>
      <c r="D42" s="41">
        <f>C42*B42</f>
        <v>63</v>
      </c>
    </row>
    <row r="43" spans="1:4" ht="12.75">
      <c r="A43" s="38" t="s">
        <v>76</v>
      </c>
      <c r="B43" s="43">
        <v>1.2</v>
      </c>
      <c r="C43" s="42">
        <v>98</v>
      </c>
      <c r="D43" s="44">
        <f>C43*B43</f>
        <v>117.6</v>
      </c>
    </row>
    <row r="44" spans="1:4" ht="12.75">
      <c r="A44" s="38" t="s">
        <v>49</v>
      </c>
      <c r="B44" s="43">
        <v>0.5</v>
      </c>
      <c r="C44" s="42">
        <v>28</v>
      </c>
      <c r="D44" s="44">
        <f>C44*B44</f>
        <v>14</v>
      </c>
    </row>
    <row r="45" spans="1:4" ht="12.75">
      <c r="A45" s="63" t="s">
        <v>50</v>
      </c>
      <c r="B45" s="63"/>
      <c r="C45" s="63"/>
      <c r="D45" s="45">
        <f>SUM(D41:D44)</f>
        <v>1279.6</v>
      </c>
    </row>
    <row r="46" spans="1:4" ht="12.75">
      <c r="A46" s="2"/>
      <c r="B46" s="2"/>
      <c r="C46" s="2"/>
      <c r="D46" s="2"/>
    </row>
    <row r="47" spans="1:4" ht="12.75">
      <c r="A47" s="33" t="s">
        <v>51</v>
      </c>
      <c r="B47" s="33"/>
      <c r="C47" s="33"/>
      <c r="D47" s="46"/>
    </row>
    <row r="48" spans="1:4" ht="12.75">
      <c r="A48" s="16" t="s">
        <v>52</v>
      </c>
      <c r="B48" s="16"/>
      <c r="C48" s="16" t="s">
        <v>53</v>
      </c>
      <c r="D48" s="47"/>
    </row>
    <row r="49" spans="1:4" ht="12.75">
      <c r="A49" s="48" t="s">
        <v>54</v>
      </c>
      <c r="B49" s="49"/>
      <c r="C49" s="50">
        <f>D45*B15*B16</f>
        <v>1407559.9999999998</v>
      </c>
      <c r="D49" s="47"/>
    </row>
    <row r="50" spans="1:4" ht="12.75">
      <c r="A50" s="48" t="s">
        <v>55</v>
      </c>
      <c r="B50" s="49"/>
      <c r="C50" s="50">
        <f>Цены!B16*B17</f>
        <v>210000</v>
      </c>
      <c r="D50" s="47"/>
    </row>
    <row r="51" spans="1:4" ht="12.75">
      <c r="A51" s="48" t="s">
        <v>56</v>
      </c>
      <c r="B51" s="49"/>
      <c r="C51" s="50">
        <f>Цены!B17*B18</f>
        <v>20000</v>
      </c>
      <c r="D51" s="47"/>
    </row>
    <row r="52" spans="1:4" ht="12.75">
      <c r="A52" s="48" t="s">
        <v>57</v>
      </c>
      <c r="B52" s="49"/>
      <c r="C52" s="50">
        <f>Цены!B18*B19</f>
        <v>15000</v>
      </c>
      <c r="D52" s="47"/>
    </row>
    <row r="53" spans="1:4" ht="12.75">
      <c r="A53" s="48" t="s">
        <v>58</v>
      </c>
      <c r="B53" s="49"/>
      <c r="C53" s="50">
        <f>B16*B15*Цены!B21/100*6</f>
        <v>191400</v>
      </c>
      <c r="D53" s="2"/>
    </row>
    <row r="54" spans="1:4" ht="12.75">
      <c r="A54" s="48" t="s">
        <v>59</v>
      </c>
      <c r="B54" s="49"/>
      <c r="C54" s="50">
        <f>B25</f>
        <v>50000</v>
      </c>
      <c r="D54" s="2"/>
    </row>
    <row r="55" spans="1:4" ht="12.75">
      <c r="A55" s="48" t="s">
        <v>60</v>
      </c>
      <c r="B55" s="49"/>
      <c r="C55" s="50">
        <f>B26</f>
        <v>24000</v>
      </c>
      <c r="D55" s="2"/>
    </row>
    <row r="56" spans="1:4" ht="12.75">
      <c r="A56" s="48" t="s">
        <v>61</v>
      </c>
      <c r="B56" s="49"/>
      <c r="C56" s="50">
        <f>B20*Цены!B19</f>
        <v>760</v>
      </c>
      <c r="D56" s="2"/>
    </row>
    <row r="57" spans="1:3" ht="25.5">
      <c r="A57" s="30" t="s">
        <v>32</v>
      </c>
      <c r="B57" s="51"/>
      <c r="C57" s="52">
        <f>B27</f>
        <v>2000</v>
      </c>
    </row>
    <row r="58" spans="1:3" ht="12.75">
      <c r="A58" s="24" t="s">
        <v>33</v>
      </c>
      <c r="B58" s="51"/>
      <c r="C58" s="52">
        <f>B28</f>
        <v>60000</v>
      </c>
    </row>
    <row r="59" ht="12.75">
      <c r="C59" s="32">
        <f>SUM(C49:C58)</f>
        <v>1980719.9999999998</v>
      </c>
    </row>
    <row r="60" ht="12.75">
      <c r="C60" s="32"/>
    </row>
    <row r="61" spans="2:3" ht="15">
      <c r="B61" s="53" t="s">
        <v>62</v>
      </c>
      <c r="C61" s="32">
        <f>C59/(B15*B16)</f>
        <v>1800.6545454545453</v>
      </c>
    </row>
    <row r="62" ht="12.75">
      <c r="C62" s="54"/>
    </row>
    <row r="63" ht="12.75">
      <c r="A63" s="15" t="s">
        <v>63</v>
      </c>
    </row>
    <row r="64" spans="1:2" ht="12.75">
      <c r="A64" s="28" t="s">
        <v>64</v>
      </c>
      <c r="B64" s="28" t="s">
        <v>37</v>
      </c>
    </row>
    <row r="65" spans="1:2" ht="12.75">
      <c r="A65" s="51" t="s">
        <v>65</v>
      </c>
      <c r="B65" s="52">
        <f>D36</f>
        <v>5694900</v>
      </c>
    </row>
    <row r="66" spans="1:2" ht="12.75">
      <c r="A66" s="51" t="s">
        <v>66</v>
      </c>
      <c r="B66" s="52">
        <f>B15*B16*Цены!B21</f>
        <v>3190000</v>
      </c>
    </row>
    <row r="67" spans="1:2" ht="12.75">
      <c r="A67" s="51" t="s">
        <v>67</v>
      </c>
      <c r="B67" s="52">
        <f>C59</f>
        <v>1980719.9999999998</v>
      </c>
    </row>
    <row r="68" spans="1:2" ht="12.75">
      <c r="A68" s="51" t="s">
        <v>68</v>
      </c>
      <c r="B68" s="52">
        <f>B66-B67</f>
        <v>1209280.0000000002</v>
      </c>
    </row>
    <row r="69" spans="1:2" ht="12.75">
      <c r="A69" s="51" t="s">
        <v>69</v>
      </c>
      <c r="B69" s="55">
        <f>B65/B68</f>
        <v>4.709331172267794</v>
      </c>
    </row>
    <row r="72" spans="1:4" ht="41.25" customHeight="1">
      <c r="A72" s="61" t="s">
        <v>70</v>
      </c>
      <c r="B72" s="61"/>
      <c r="C72" s="56">
        <f>B69</f>
        <v>4.709331172267794</v>
      </c>
      <c r="D72" s="57" t="s">
        <v>71</v>
      </c>
    </row>
  </sheetData>
  <sheetProtection/>
  <mergeCells count="5">
    <mergeCell ref="A72:B72"/>
    <mergeCell ref="A7:D7"/>
    <mergeCell ref="A8:D8"/>
    <mergeCell ref="A11:D11"/>
    <mergeCell ref="A45:C4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7">
      <selection activeCell="B5" sqref="B5"/>
    </sheetView>
  </sheetViews>
  <sheetFormatPr defaultColWidth="9.00390625" defaultRowHeight="12.75"/>
  <cols>
    <col min="1" max="1" width="49.25390625" style="0" customWidth="1"/>
    <col min="2" max="2" width="11.00390625" style="0" customWidth="1"/>
    <col min="3" max="3" width="13.00390625" style="0" customWidth="1"/>
    <col min="4" max="4" width="12.875" style="0" customWidth="1"/>
  </cols>
  <sheetData>
    <row r="1" s="2" customFormat="1" ht="12.75">
      <c r="A1" s="1" t="s">
        <v>110</v>
      </c>
    </row>
    <row r="2" s="2" customFormat="1" ht="12.75">
      <c r="A2" s="3" t="s">
        <v>17</v>
      </c>
    </row>
    <row r="3" s="2" customFormat="1" ht="12.75">
      <c r="A3" s="3" t="s">
        <v>1</v>
      </c>
    </row>
    <row r="4" s="2" customFormat="1" ht="12.75" customHeight="1">
      <c r="B4" s="4"/>
    </row>
    <row r="5" spans="1:2" s="2" customFormat="1" ht="12.75" customHeight="1">
      <c r="A5" s="4" t="s">
        <v>107</v>
      </c>
      <c r="B5" s="4"/>
    </row>
    <row r="6" spans="1:3" s="2" customFormat="1" ht="12.75" customHeight="1">
      <c r="A6"/>
      <c r="B6"/>
      <c r="C6"/>
    </row>
    <row r="7" spans="1:5" s="2" customFormat="1" ht="24.75" customHeight="1">
      <c r="A7" s="58" t="s">
        <v>85</v>
      </c>
      <c r="B7" s="58"/>
      <c r="C7" s="58"/>
      <c r="D7" s="58"/>
      <c r="E7" s="5"/>
    </row>
    <row r="8" spans="1:5" s="2" customFormat="1" ht="24" customHeight="1">
      <c r="A8" s="58" t="s">
        <v>86</v>
      </c>
      <c r="B8" s="58"/>
      <c r="C8" s="58"/>
      <c r="D8" s="58"/>
      <c r="E8" s="6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28.5" customHeight="1">
      <c r="A11" s="62" t="s">
        <v>20</v>
      </c>
      <c r="B11" s="62"/>
      <c r="C11" s="62"/>
      <c r="D11" s="62"/>
    </row>
    <row r="12" spans="1:4" ht="12.75">
      <c r="A12" s="2"/>
      <c r="B12" s="2"/>
      <c r="C12" s="2"/>
      <c r="D12" s="2"/>
    </row>
    <row r="13" spans="1:4" ht="12.75">
      <c r="A13" s="15" t="s">
        <v>21</v>
      </c>
      <c r="B13" s="2"/>
      <c r="C13" s="2"/>
      <c r="D13" s="2"/>
    </row>
    <row r="14" spans="1:4" ht="12.75">
      <c r="A14" s="16" t="s">
        <v>22</v>
      </c>
      <c r="B14" s="16" t="s">
        <v>23</v>
      </c>
      <c r="C14" s="17"/>
      <c r="D14" s="2"/>
    </row>
    <row r="15" spans="1:4" ht="12.75">
      <c r="A15" s="18" t="s">
        <v>24</v>
      </c>
      <c r="B15" s="19">
        <v>150</v>
      </c>
      <c r="C15" s="20"/>
      <c r="D15" s="2"/>
    </row>
    <row r="16" spans="1:4" ht="12.75">
      <c r="A16" s="18" t="s">
        <v>25</v>
      </c>
      <c r="B16" s="21">
        <v>22</v>
      </c>
      <c r="C16" s="22"/>
      <c r="D16" s="2"/>
    </row>
    <row r="17" spans="1:4" ht="12.75">
      <c r="A17" s="18" t="s">
        <v>26</v>
      </c>
      <c r="B17" s="21">
        <v>24</v>
      </c>
      <c r="C17" s="23"/>
      <c r="D17" s="2"/>
    </row>
    <row r="18" spans="1:4" ht="12.75">
      <c r="A18" s="18" t="s">
        <v>27</v>
      </c>
      <c r="B18" s="21">
        <v>3</v>
      </c>
      <c r="C18" s="23"/>
      <c r="D18" s="2"/>
    </row>
    <row r="19" spans="1:4" ht="12.75">
      <c r="A19" s="18" t="s">
        <v>28</v>
      </c>
      <c r="B19" s="21">
        <v>1</v>
      </c>
      <c r="C19" s="23"/>
      <c r="D19" s="2"/>
    </row>
    <row r="20" spans="1:4" ht="12.75">
      <c r="A20" s="24" t="s">
        <v>29</v>
      </c>
      <c r="B20" s="25">
        <v>1500</v>
      </c>
      <c r="C20" s="2"/>
      <c r="D20" s="2"/>
    </row>
    <row r="21" spans="1:4" ht="12.75">
      <c r="A21" s="26"/>
      <c r="B21" s="27"/>
      <c r="C21" s="2"/>
      <c r="D21" s="2"/>
    </row>
    <row r="22" spans="1:4" ht="12.75">
      <c r="A22" s="2"/>
      <c r="B22" s="2"/>
      <c r="C22" s="2"/>
      <c r="D22" s="2"/>
    </row>
    <row r="23" spans="1:4" ht="12.75">
      <c r="A23" s="15" t="s">
        <v>21</v>
      </c>
      <c r="B23" s="2"/>
      <c r="C23" s="2"/>
      <c r="D23" s="2"/>
    </row>
    <row r="24" spans="1:4" ht="12.75">
      <c r="A24" s="16" t="s">
        <v>22</v>
      </c>
      <c r="B24" s="16" t="s">
        <v>23</v>
      </c>
      <c r="C24" s="2"/>
      <c r="D24" s="2"/>
    </row>
    <row r="25" spans="1:4" ht="12.75">
      <c r="A25" s="10" t="s">
        <v>30</v>
      </c>
      <c r="B25" s="11">
        <v>80000</v>
      </c>
      <c r="C25" s="2"/>
      <c r="D25" s="2"/>
    </row>
    <row r="26" spans="1:4" ht="38.25">
      <c r="A26" s="12" t="s">
        <v>31</v>
      </c>
      <c r="B26" s="11">
        <v>48000</v>
      </c>
      <c r="C26" s="2"/>
      <c r="D26" s="2"/>
    </row>
    <row r="27" spans="1:4" ht="25.5">
      <c r="A27" s="12" t="s">
        <v>32</v>
      </c>
      <c r="B27" s="11">
        <v>6000</v>
      </c>
      <c r="C27" s="2"/>
      <c r="D27" s="2"/>
    </row>
    <row r="28" spans="1:4" ht="12.75">
      <c r="A28" s="10" t="s">
        <v>33</v>
      </c>
      <c r="B28" s="11">
        <v>100000</v>
      </c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15" t="s">
        <v>34</v>
      </c>
      <c r="B31" s="2"/>
      <c r="C31" s="2"/>
      <c r="D31" s="2"/>
    </row>
    <row r="32" spans="1:4" ht="12.75">
      <c r="A32" s="28" t="s">
        <v>35</v>
      </c>
      <c r="B32" s="16" t="s">
        <v>23</v>
      </c>
      <c r="C32" s="28" t="s">
        <v>36</v>
      </c>
      <c r="D32" s="28" t="s">
        <v>37</v>
      </c>
    </row>
    <row r="33" spans="1:4" ht="38.25">
      <c r="A33" s="30" t="s">
        <v>87</v>
      </c>
      <c r="B33" s="24">
        <v>1</v>
      </c>
      <c r="C33" s="29">
        <v>12247860</v>
      </c>
      <c r="D33" s="29">
        <f>C33*B33</f>
        <v>12247860</v>
      </c>
    </row>
    <row r="34" spans="1:4" ht="38.25">
      <c r="A34" s="30" t="s">
        <v>88</v>
      </c>
      <c r="B34" s="24">
        <v>1</v>
      </c>
      <c r="C34" s="29">
        <v>16000000</v>
      </c>
      <c r="D34" s="29">
        <f>C34*B34</f>
        <v>16000000</v>
      </c>
    </row>
    <row r="35" spans="1:4" ht="12.75">
      <c r="A35" s="30" t="s">
        <v>89</v>
      </c>
      <c r="B35" s="24">
        <v>1</v>
      </c>
      <c r="C35" s="29">
        <v>2000000</v>
      </c>
      <c r="D35" s="29">
        <f>C35*B35</f>
        <v>2000000</v>
      </c>
    </row>
    <row r="36" spans="1:4" ht="12.75">
      <c r="A36" s="24" t="s">
        <v>84</v>
      </c>
      <c r="B36" s="24">
        <v>1</v>
      </c>
      <c r="C36" s="29">
        <v>200000</v>
      </c>
      <c r="D36" s="29">
        <f>C36*B36</f>
        <v>200000</v>
      </c>
    </row>
    <row r="37" spans="1:4" ht="12" customHeight="1">
      <c r="A37" s="2"/>
      <c r="B37" s="2"/>
      <c r="C37" s="31" t="s">
        <v>43</v>
      </c>
      <c r="D37" s="32">
        <f>SUM(D33:D36)</f>
        <v>30447860</v>
      </c>
    </row>
    <row r="38" spans="1:4" ht="12" customHeight="1">
      <c r="A38" s="2"/>
      <c r="B38" s="2"/>
      <c r="C38" s="31"/>
      <c r="D38" s="32"/>
    </row>
    <row r="39" spans="1:4" ht="12.75">
      <c r="A39" s="2"/>
      <c r="B39" s="2"/>
      <c r="C39" s="2"/>
      <c r="D39" s="2"/>
    </row>
    <row r="40" spans="1:4" ht="12.75">
      <c r="A40" s="33" t="s">
        <v>44</v>
      </c>
      <c r="B40" s="34"/>
      <c r="C40" s="34"/>
      <c r="D40" s="34"/>
    </row>
    <row r="41" spans="1:4" ht="25.5">
      <c r="A41" s="35" t="s">
        <v>7</v>
      </c>
      <c r="B41" s="36" t="s">
        <v>45</v>
      </c>
      <c r="C41" s="35" t="s">
        <v>36</v>
      </c>
      <c r="D41" s="37" t="s">
        <v>37</v>
      </c>
    </row>
    <row r="42" spans="1:4" ht="12.75">
      <c r="A42" s="38" t="s">
        <v>46</v>
      </c>
      <c r="B42" s="39">
        <v>310</v>
      </c>
      <c r="C42" s="40">
        <f>Цены!B14/1000</f>
        <v>3.5</v>
      </c>
      <c r="D42" s="41">
        <f>C42*B42</f>
        <v>1085</v>
      </c>
    </row>
    <row r="43" spans="1:4" ht="12.75">
      <c r="A43" s="38" t="s">
        <v>47</v>
      </c>
      <c r="B43" s="39">
        <v>210</v>
      </c>
      <c r="C43" s="42">
        <f>Цены!B15/1000</f>
        <v>0.3</v>
      </c>
      <c r="D43" s="41">
        <f>C43*B43</f>
        <v>63</v>
      </c>
    </row>
    <row r="44" spans="1:4" ht="12.75">
      <c r="A44" s="38" t="s">
        <v>76</v>
      </c>
      <c r="B44" s="43">
        <v>1.2</v>
      </c>
      <c r="C44" s="42">
        <v>98</v>
      </c>
      <c r="D44" s="44">
        <f>C44*B44</f>
        <v>117.6</v>
      </c>
    </row>
    <row r="45" spans="1:4" ht="12.75">
      <c r="A45" s="38" t="s">
        <v>49</v>
      </c>
      <c r="B45" s="43">
        <v>0.5</v>
      </c>
      <c r="C45" s="42">
        <v>28</v>
      </c>
      <c r="D45" s="44">
        <f>C45*B45</f>
        <v>14</v>
      </c>
    </row>
    <row r="46" spans="1:4" ht="12.75">
      <c r="A46" s="63" t="s">
        <v>50</v>
      </c>
      <c r="B46" s="63"/>
      <c r="C46" s="63"/>
      <c r="D46" s="45">
        <f>SUM(D42:D45)</f>
        <v>1279.6</v>
      </c>
    </row>
    <row r="47" spans="1:4" ht="12.75">
      <c r="A47" s="2"/>
      <c r="B47" s="2"/>
      <c r="C47" s="2"/>
      <c r="D47" s="2"/>
    </row>
    <row r="48" spans="1:4" ht="12.75">
      <c r="A48" s="33" t="s">
        <v>51</v>
      </c>
      <c r="B48" s="33"/>
      <c r="C48" s="33"/>
      <c r="D48" s="46"/>
    </row>
    <row r="49" spans="1:4" ht="12.75">
      <c r="A49" s="16" t="s">
        <v>52</v>
      </c>
      <c r="B49" s="16"/>
      <c r="C49" s="16" t="s">
        <v>53</v>
      </c>
      <c r="D49" s="47"/>
    </row>
    <row r="50" spans="1:4" ht="12.75">
      <c r="A50" s="48" t="s">
        <v>54</v>
      </c>
      <c r="B50" s="49"/>
      <c r="C50" s="50">
        <f>D46*B15*B16</f>
        <v>4222680</v>
      </c>
      <c r="D50" s="47"/>
    </row>
    <row r="51" spans="1:4" ht="12.75">
      <c r="A51" s="48" t="s">
        <v>55</v>
      </c>
      <c r="B51" s="49"/>
      <c r="C51" s="50">
        <f>Цены!B16*B17</f>
        <v>360000</v>
      </c>
      <c r="D51" s="47"/>
    </row>
    <row r="52" spans="1:4" ht="12.75">
      <c r="A52" s="48" t="s">
        <v>56</v>
      </c>
      <c r="B52" s="49"/>
      <c r="C52" s="50">
        <f>Цены!B17*'10куб_м_'!B18</f>
        <v>20000</v>
      </c>
      <c r="D52" s="47"/>
    </row>
    <row r="53" spans="1:4" ht="12.75">
      <c r="A53" s="48" t="s">
        <v>57</v>
      </c>
      <c r="B53" s="49"/>
      <c r="C53" s="50">
        <f>Цены!B18*'10куб_м_'!B19</f>
        <v>15000</v>
      </c>
      <c r="D53" s="47"/>
    </row>
    <row r="54" spans="1:4" ht="12.75">
      <c r="A54" s="48" t="s">
        <v>58</v>
      </c>
      <c r="B54" s="49"/>
      <c r="C54" s="50">
        <f>B16*B15*Цены!B21/100*6</f>
        <v>574200</v>
      </c>
      <c r="D54" s="2"/>
    </row>
    <row r="55" spans="1:4" ht="12.75">
      <c r="A55" s="48" t="s">
        <v>59</v>
      </c>
      <c r="B55" s="49"/>
      <c r="C55" s="50">
        <f>B25</f>
        <v>80000</v>
      </c>
      <c r="D55" s="2"/>
    </row>
    <row r="56" spans="1:4" ht="12.75">
      <c r="A56" s="48" t="s">
        <v>60</v>
      </c>
      <c r="B56" s="49"/>
      <c r="C56" s="50">
        <f>B26</f>
        <v>48000</v>
      </c>
      <c r="D56" s="2"/>
    </row>
    <row r="57" spans="1:4" ht="12.75">
      <c r="A57" s="48" t="s">
        <v>61</v>
      </c>
      <c r="B57" s="49"/>
      <c r="C57" s="50">
        <f>B20*Цены!B19</f>
        <v>2850</v>
      </c>
      <c r="D57" s="2"/>
    </row>
    <row r="58" spans="1:3" ht="25.5">
      <c r="A58" s="30" t="s">
        <v>32</v>
      </c>
      <c r="B58" s="51"/>
      <c r="C58" s="52">
        <f>B27</f>
        <v>6000</v>
      </c>
    </row>
    <row r="59" spans="1:3" ht="12.75">
      <c r="A59" s="24" t="s">
        <v>33</v>
      </c>
      <c r="B59" s="51"/>
      <c r="C59" s="52">
        <f>B28</f>
        <v>100000</v>
      </c>
    </row>
    <row r="60" ht="12.75">
      <c r="C60" s="32">
        <f>SUM(C50:C59)</f>
        <v>5428730</v>
      </c>
    </row>
    <row r="61" ht="12.75">
      <c r="C61" s="32"/>
    </row>
    <row r="62" spans="2:3" ht="15">
      <c r="B62" s="53" t="s">
        <v>62</v>
      </c>
      <c r="C62" s="32">
        <f>C60/(B15*B16)</f>
        <v>1645.069696969697</v>
      </c>
    </row>
    <row r="63" ht="12.75">
      <c r="C63" s="54"/>
    </row>
    <row r="64" ht="12.75">
      <c r="A64" s="15" t="s">
        <v>63</v>
      </c>
    </row>
    <row r="65" spans="1:2" ht="12.75">
      <c r="A65" s="28" t="s">
        <v>64</v>
      </c>
      <c r="B65" s="28" t="s">
        <v>37</v>
      </c>
    </row>
    <row r="66" spans="1:2" ht="12.75">
      <c r="A66" s="51" t="s">
        <v>65</v>
      </c>
      <c r="B66" s="52">
        <f>D37</f>
        <v>30447860</v>
      </c>
    </row>
    <row r="67" spans="1:2" ht="12.75">
      <c r="A67" s="51" t="s">
        <v>66</v>
      </c>
      <c r="B67" s="52">
        <f>B15*B16*Цены!B21</f>
        <v>9570000</v>
      </c>
    </row>
    <row r="68" spans="1:2" ht="12.75">
      <c r="A68" s="51" t="s">
        <v>67</v>
      </c>
      <c r="B68" s="52">
        <f>C60</f>
        <v>5428730</v>
      </c>
    </row>
    <row r="69" spans="1:2" ht="12.75">
      <c r="A69" s="51" t="s">
        <v>68</v>
      </c>
      <c r="B69" s="52">
        <f>B67-B68</f>
        <v>4141270</v>
      </c>
    </row>
    <row r="70" spans="1:2" ht="12.75">
      <c r="A70" s="51" t="s">
        <v>69</v>
      </c>
      <c r="B70" s="55">
        <f>B66/B69</f>
        <v>7.352300139812183</v>
      </c>
    </row>
    <row r="73" spans="1:4" ht="41.25" customHeight="1">
      <c r="A73" s="61" t="s">
        <v>70</v>
      </c>
      <c r="B73" s="61"/>
      <c r="C73" s="56">
        <f>B70</f>
        <v>7.352300139812183</v>
      </c>
      <c r="D73" s="57" t="s">
        <v>71</v>
      </c>
    </row>
  </sheetData>
  <sheetProtection/>
  <mergeCells count="5">
    <mergeCell ref="A73:B73"/>
    <mergeCell ref="A7:D7"/>
    <mergeCell ref="A8:D8"/>
    <mergeCell ref="A11:D11"/>
    <mergeCell ref="A46:C4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9.25390625" style="0" customWidth="1"/>
    <col min="2" max="2" width="11.00390625" style="0" customWidth="1"/>
    <col min="3" max="3" width="13.00390625" style="0" customWidth="1"/>
    <col min="4" max="4" width="12.875" style="0" customWidth="1"/>
  </cols>
  <sheetData>
    <row r="1" s="2" customFormat="1" ht="12.75">
      <c r="A1" s="1" t="s">
        <v>110</v>
      </c>
    </row>
    <row r="2" s="2" customFormat="1" ht="12.75">
      <c r="A2" s="3" t="s">
        <v>17</v>
      </c>
    </row>
    <row r="3" s="2" customFormat="1" ht="12.75">
      <c r="A3" s="3" t="s">
        <v>1</v>
      </c>
    </row>
    <row r="4" s="2" customFormat="1" ht="12.75" customHeight="1">
      <c r="B4" s="4"/>
    </row>
    <row r="5" spans="1:2" s="2" customFormat="1" ht="12.75" customHeight="1">
      <c r="A5" s="4" t="s">
        <v>107</v>
      </c>
      <c r="B5" s="4"/>
    </row>
    <row r="6" spans="1:3" s="2" customFormat="1" ht="12.75" customHeight="1">
      <c r="A6"/>
      <c r="B6"/>
      <c r="C6"/>
    </row>
    <row r="7" spans="1:5" s="2" customFormat="1" ht="24.75" customHeight="1">
      <c r="A7" s="58" t="s">
        <v>90</v>
      </c>
      <c r="B7" s="58"/>
      <c r="C7" s="58"/>
      <c r="D7" s="58"/>
      <c r="E7" s="5"/>
    </row>
    <row r="8" spans="1:5" s="2" customFormat="1" ht="24" customHeight="1">
      <c r="A8" s="58" t="s">
        <v>91</v>
      </c>
      <c r="B8" s="58"/>
      <c r="C8" s="58"/>
      <c r="D8" s="58"/>
      <c r="E8" s="6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62" t="s">
        <v>92</v>
      </c>
      <c r="B11" s="62"/>
      <c r="C11" s="62"/>
      <c r="D11" s="62"/>
    </row>
    <row r="12" spans="1:4" ht="12.75">
      <c r="A12" s="2"/>
      <c r="B12" s="2"/>
      <c r="C12" s="2"/>
      <c r="D12" s="2"/>
    </row>
    <row r="13" spans="1:4" ht="12.75">
      <c r="A13" s="15" t="s">
        <v>21</v>
      </c>
      <c r="B13" s="2"/>
      <c r="C13" s="2"/>
      <c r="D13" s="2"/>
    </row>
    <row r="14" spans="1:4" ht="12.75">
      <c r="A14" s="16" t="s">
        <v>22</v>
      </c>
      <c r="B14" s="16" t="s">
        <v>23</v>
      </c>
      <c r="C14" s="17"/>
      <c r="D14" s="2"/>
    </row>
    <row r="15" spans="1:4" ht="12.75">
      <c r="A15" s="18" t="s">
        <v>93</v>
      </c>
      <c r="B15" s="19">
        <v>200</v>
      </c>
      <c r="C15" s="20"/>
      <c r="D15" s="2"/>
    </row>
    <row r="16" spans="1:4" ht="12.75">
      <c r="A16" s="18" t="s">
        <v>25</v>
      </c>
      <c r="B16" s="21">
        <v>22</v>
      </c>
      <c r="C16" s="22"/>
      <c r="D16" s="2"/>
    </row>
    <row r="17" spans="1:4" ht="12.75">
      <c r="A17" s="18" t="s">
        <v>26</v>
      </c>
      <c r="B17" s="21">
        <v>6</v>
      </c>
      <c r="C17" s="23"/>
      <c r="D17" s="2"/>
    </row>
    <row r="18" spans="1:4" ht="12.75">
      <c r="A18" s="18" t="s">
        <v>27</v>
      </c>
      <c r="B18" s="21">
        <v>2</v>
      </c>
      <c r="C18" s="23"/>
      <c r="D18" s="2"/>
    </row>
    <row r="19" spans="1:4" ht="12.75">
      <c r="A19" s="18" t="s">
        <v>28</v>
      </c>
      <c r="B19" s="21">
        <v>1</v>
      </c>
      <c r="C19" s="23"/>
      <c r="D19" s="2"/>
    </row>
    <row r="20" spans="1:4" ht="12.75">
      <c r="A20" s="24" t="s">
        <v>29</v>
      </c>
      <c r="B20" s="25">
        <v>400</v>
      </c>
      <c r="C20" s="2"/>
      <c r="D20" s="2"/>
    </row>
    <row r="21" spans="1:2" ht="15.75" customHeight="1">
      <c r="A21" s="18" t="s">
        <v>94</v>
      </c>
      <c r="B21" s="21">
        <v>420</v>
      </c>
    </row>
    <row r="22" spans="1:4" ht="12.75">
      <c r="A22" s="2"/>
      <c r="B22" s="2"/>
      <c r="C22" s="2"/>
      <c r="D22" s="2"/>
    </row>
    <row r="23" spans="1:4" ht="12.75">
      <c r="A23" s="15" t="s">
        <v>21</v>
      </c>
      <c r="B23" s="2"/>
      <c r="C23" s="2"/>
      <c r="D23" s="2"/>
    </row>
    <row r="24" spans="1:4" ht="12.75">
      <c r="A24" s="16" t="s">
        <v>22</v>
      </c>
      <c r="B24" s="16" t="s">
        <v>23</v>
      </c>
      <c r="C24" s="2"/>
      <c r="D24" s="2"/>
    </row>
    <row r="25" spans="1:4" ht="12.75">
      <c r="A25" s="10" t="s">
        <v>30</v>
      </c>
      <c r="B25" s="11">
        <v>12000</v>
      </c>
      <c r="C25" s="2"/>
      <c r="D25" s="2"/>
    </row>
    <row r="26" spans="1:4" ht="38.25">
      <c r="A26" s="12" t="s">
        <v>31</v>
      </c>
      <c r="B26" s="11">
        <v>15000</v>
      </c>
      <c r="C26" s="2"/>
      <c r="D26" s="2"/>
    </row>
    <row r="27" spans="1:4" ht="25.5">
      <c r="A27" s="12" t="s">
        <v>32</v>
      </c>
      <c r="B27" s="11">
        <v>2000</v>
      </c>
      <c r="C27" s="2"/>
      <c r="D27" s="2"/>
    </row>
    <row r="28" spans="1:4" ht="12.75">
      <c r="A28" s="10" t="s">
        <v>33</v>
      </c>
      <c r="B28" s="11">
        <v>15000</v>
      </c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15" t="s">
        <v>34</v>
      </c>
      <c r="B31" s="2"/>
      <c r="C31" s="2"/>
      <c r="D31" s="2"/>
    </row>
    <row r="32" spans="1:4" ht="12.75">
      <c r="A32" s="28" t="s">
        <v>35</v>
      </c>
      <c r="B32" s="16" t="s">
        <v>23</v>
      </c>
      <c r="C32" s="28" t="s">
        <v>36</v>
      </c>
      <c r="D32" s="28" t="s">
        <v>37</v>
      </c>
    </row>
    <row r="33" spans="1:4" ht="12.75">
      <c r="A33" s="24" t="s">
        <v>95</v>
      </c>
      <c r="B33" s="24">
        <v>1</v>
      </c>
      <c r="C33" s="29">
        <v>317000</v>
      </c>
      <c r="D33" s="29">
        <v>690000</v>
      </c>
    </row>
    <row r="34" spans="1:4" ht="12.75">
      <c r="A34" s="24" t="s">
        <v>96</v>
      </c>
      <c r="B34" s="24">
        <v>4</v>
      </c>
      <c r="C34" s="29">
        <v>88000</v>
      </c>
      <c r="D34" s="29">
        <f>C34*B34</f>
        <v>352000</v>
      </c>
    </row>
    <row r="35" spans="1:4" ht="12.75">
      <c r="A35" s="24" t="s">
        <v>97</v>
      </c>
      <c r="B35" s="24">
        <v>1</v>
      </c>
      <c r="C35" s="29">
        <v>187000</v>
      </c>
      <c r="D35" s="29">
        <f>C35*B35</f>
        <v>187000</v>
      </c>
    </row>
    <row r="36" spans="1:4" ht="12.75">
      <c r="A36" s="30" t="s">
        <v>98</v>
      </c>
      <c r="B36" s="24">
        <v>1</v>
      </c>
      <c r="C36" s="29">
        <v>189000</v>
      </c>
      <c r="D36" s="29">
        <f>C36*B36</f>
        <v>189000</v>
      </c>
    </row>
    <row r="37" spans="1:4" ht="12.75">
      <c r="A37" s="24" t="s">
        <v>99</v>
      </c>
      <c r="B37" s="24">
        <v>600</v>
      </c>
      <c r="C37" s="29">
        <v>800</v>
      </c>
      <c r="D37" s="29">
        <f>C37*B37</f>
        <v>480000</v>
      </c>
    </row>
    <row r="38" spans="1:4" ht="12.75">
      <c r="A38" s="24" t="s">
        <v>42</v>
      </c>
      <c r="B38" s="24">
        <v>1</v>
      </c>
      <c r="C38" s="29">
        <v>200000</v>
      </c>
      <c r="D38" s="29">
        <f>C38*B38</f>
        <v>200000</v>
      </c>
    </row>
    <row r="39" spans="1:4" ht="12" customHeight="1">
      <c r="A39" s="2"/>
      <c r="B39" s="2"/>
      <c r="C39" s="31" t="s">
        <v>43</v>
      </c>
      <c r="D39" s="32">
        <f>SUM(D33:D38)</f>
        <v>2098000</v>
      </c>
    </row>
    <row r="40" spans="1:4" ht="12" customHeight="1">
      <c r="A40" s="2"/>
      <c r="B40" s="2"/>
      <c r="C40" s="31"/>
      <c r="D40" s="32"/>
    </row>
    <row r="41" spans="1:4" ht="12.75">
      <c r="A41" s="2"/>
      <c r="B41" s="2"/>
      <c r="C41" s="2"/>
      <c r="D41" s="2"/>
    </row>
    <row r="42" spans="1:4" ht="27.75" customHeight="1">
      <c r="A42" s="64" t="s">
        <v>100</v>
      </c>
      <c r="B42" s="64"/>
      <c r="C42" s="64"/>
      <c r="D42" s="64"/>
    </row>
    <row r="43" spans="1:4" ht="25.5">
      <c r="A43" s="35" t="s">
        <v>7</v>
      </c>
      <c r="B43" s="36" t="s">
        <v>45</v>
      </c>
      <c r="C43" s="35" t="s">
        <v>36</v>
      </c>
      <c r="D43" s="37" t="s">
        <v>37</v>
      </c>
    </row>
    <row r="44" spans="1:4" ht="12.75">
      <c r="A44" s="38" t="s">
        <v>46</v>
      </c>
      <c r="B44" s="39">
        <f>400/16</f>
        <v>25</v>
      </c>
      <c r="C44" s="40">
        <f>Цены!B14/1000</f>
        <v>3.5</v>
      </c>
      <c r="D44" s="41">
        <f>C44*B44</f>
        <v>87.5</v>
      </c>
    </row>
    <row r="45" spans="1:4" ht="12.75">
      <c r="A45" s="38" t="s">
        <v>47</v>
      </c>
      <c r="B45" s="39">
        <f>800/16</f>
        <v>50</v>
      </c>
      <c r="C45" s="42">
        <f>Цены!B15/1000</f>
        <v>0.3</v>
      </c>
      <c r="D45" s="41">
        <f>C45*B45</f>
        <v>15</v>
      </c>
    </row>
    <row r="46" spans="1:4" ht="12.75">
      <c r="A46" s="38" t="s">
        <v>101</v>
      </c>
      <c r="B46" s="39">
        <v>50</v>
      </c>
      <c r="C46" s="42">
        <v>0.7</v>
      </c>
      <c r="D46" s="41">
        <f>C46*B46</f>
        <v>35</v>
      </c>
    </row>
    <row r="47" spans="1:4" ht="12.75">
      <c r="A47" s="63" t="s">
        <v>102</v>
      </c>
      <c r="B47" s="63"/>
      <c r="C47" s="63"/>
      <c r="D47" s="45">
        <f>SUM(D44:D46)</f>
        <v>137.5</v>
      </c>
    </row>
    <row r="48" spans="1:4" ht="12.75">
      <c r="A48" s="2"/>
      <c r="B48" s="2"/>
      <c r="C48" s="2"/>
      <c r="D48" s="2"/>
    </row>
    <row r="49" spans="1:4" ht="12.75">
      <c r="A49" s="33" t="s">
        <v>103</v>
      </c>
      <c r="B49" s="33"/>
      <c r="C49" s="33"/>
      <c r="D49" s="46"/>
    </row>
    <row r="50" spans="1:4" ht="12.75">
      <c r="A50" s="16" t="s">
        <v>52</v>
      </c>
      <c r="B50" s="16"/>
      <c r="C50" s="16" t="s">
        <v>53</v>
      </c>
      <c r="D50" s="47"/>
    </row>
    <row r="51" spans="1:4" ht="12.75">
      <c r="A51" s="48" t="s">
        <v>54</v>
      </c>
      <c r="B51" s="49"/>
      <c r="C51" s="50">
        <f>D47*B15*B16</f>
        <v>605000</v>
      </c>
      <c r="D51" s="47"/>
    </row>
    <row r="52" spans="1:4" ht="12.75">
      <c r="A52" s="48" t="s">
        <v>55</v>
      </c>
      <c r="B52" s="49"/>
      <c r="C52" s="50">
        <f>Цены!B16*B17</f>
        <v>90000</v>
      </c>
      <c r="D52" s="47"/>
    </row>
    <row r="53" spans="1:4" ht="12.75">
      <c r="A53" s="48" t="s">
        <v>56</v>
      </c>
      <c r="B53" s="49"/>
      <c r="C53" s="50">
        <f>Цены!B17*'10куб_м_'!B18</f>
        <v>20000</v>
      </c>
      <c r="D53" s="47"/>
    </row>
    <row r="54" spans="1:4" ht="12.75">
      <c r="A54" s="48" t="s">
        <v>57</v>
      </c>
      <c r="B54" s="49"/>
      <c r="C54" s="50">
        <f>Цены!B18*'10куб_м_'!B19</f>
        <v>15000</v>
      </c>
      <c r="D54" s="47"/>
    </row>
    <row r="55" spans="1:4" ht="12.75">
      <c r="A55" s="48" t="s">
        <v>58</v>
      </c>
      <c r="B55" s="49"/>
      <c r="C55" s="50">
        <f>B16*B15*Цены!B21/100*6</f>
        <v>765600</v>
      </c>
      <c r="D55" s="2"/>
    </row>
    <row r="56" spans="1:4" ht="12.75">
      <c r="A56" s="48" t="s">
        <v>59</v>
      </c>
      <c r="B56" s="49"/>
      <c r="C56" s="50">
        <f>B25</f>
        <v>12000</v>
      </c>
      <c r="D56" s="2"/>
    </row>
    <row r="57" spans="1:4" ht="12.75">
      <c r="A57" s="48" t="s">
        <v>60</v>
      </c>
      <c r="B57" s="49"/>
      <c r="C57" s="50">
        <f>B26</f>
        <v>15000</v>
      </c>
      <c r="D57" s="2"/>
    </row>
    <row r="58" spans="1:4" ht="12.75">
      <c r="A58" s="48" t="s">
        <v>61</v>
      </c>
      <c r="B58" s="49"/>
      <c r="C58" s="50">
        <f>B20*Цены!B19</f>
        <v>760</v>
      </c>
      <c r="D58" s="2"/>
    </row>
    <row r="59" spans="1:3" ht="25.5">
      <c r="A59" s="30" t="s">
        <v>32</v>
      </c>
      <c r="B59" s="51"/>
      <c r="C59" s="52">
        <f>B27</f>
        <v>2000</v>
      </c>
    </row>
    <row r="60" spans="1:3" ht="12.75">
      <c r="A60" s="24" t="s">
        <v>33</v>
      </c>
      <c r="B60" s="51"/>
      <c r="C60" s="52">
        <f>B28</f>
        <v>15000</v>
      </c>
    </row>
    <row r="61" ht="12.75">
      <c r="C61" s="32">
        <f>SUM(C51:C60)</f>
        <v>1540360</v>
      </c>
    </row>
    <row r="62" ht="12.75">
      <c r="C62" s="32"/>
    </row>
    <row r="63" spans="2:3" ht="15">
      <c r="B63" s="53" t="s">
        <v>104</v>
      </c>
      <c r="C63" s="32">
        <f>C61/(B15*B16)</f>
        <v>350.08181818181816</v>
      </c>
    </row>
    <row r="64" ht="12.75">
      <c r="C64" s="54"/>
    </row>
    <row r="65" ht="12.75">
      <c r="A65" s="15" t="s">
        <v>63</v>
      </c>
    </row>
    <row r="66" spans="1:2" ht="12.75">
      <c r="A66" s="28" t="s">
        <v>64</v>
      </c>
      <c r="B66" s="28" t="s">
        <v>37</v>
      </c>
    </row>
    <row r="67" spans="1:2" ht="12.75">
      <c r="A67" s="51" t="s">
        <v>65</v>
      </c>
      <c r="B67" s="52">
        <f>D39</f>
        <v>2098000</v>
      </c>
    </row>
    <row r="68" spans="1:2" ht="12.75">
      <c r="A68" s="51" t="s">
        <v>105</v>
      </c>
      <c r="B68" s="52">
        <f>B15*B16*B21</f>
        <v>1848000</v>
      </c>
    </row>
    <row r="69" spans="1:2" ht="12.75">
      <c r="A69" s="51" t="s">
        <v>67</v>
      </c>
      <c r="B69" s="52">
        <f>C61</f>
        <v>1540360</v>
      </c>
    </row>
    <row r="70" spans="1:2" ht="12.75">
      <c r="A70" s="51" t="s">
        <v>68</v>
      </c>
      <c r="B70" s="52">
        <f>B68-B69</f>
        <v>307640</v>
      </c>
    </row>
    <row r="71" spans="1:2" ht="12.75">
      <c r="A71" s="51" t="s">
        <v>69</v>
      </c>
      <c r="B71" s="55">
        <f>B67/B70</f>
        <v>6.819659342088155</v>
      </c>
    </row>
    <row r="74" spans="1:4" ht="41.25" customHeight="1">
      <c r="A74" s="61" t="s">
        <v>106</v>
      </c>
      <c r="B74" s="61"/>
      <c r="C74" s="56">
        <f>B71</f>
        <v>6.819659342088155</v>
      </c>
      <c r="D74" s="57" t="s">
        <v>71</v>
      </c>
    </row>
  </sheetData>
  <sheetProtection/>
  <mergeCells count="6">
    <mergeCell ref="A47:C47"/>
    <mergeCell ref="A74:B74"/>
    <mergeCell ref="A7:D7"/>
    <mergeCell ref="A8:D8"/>
    <mergeCell ref="A11:D11"/>
    <mergeCell ref="A42:D4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Mikhail Pakhomov</cp:lastModifiedBy>
  <dcterms:modified xsi:type="dcterms:W3CDTF">2020-02-14T13:14:06Z</dcterms:modified>
  <cp:category/>
  <cp:version/>
  <cp:contentType/>
  <cp:contentStatus/>
</cp:coreProperties>
</file>